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/>
  </bookViews>
  <sheets>
    <sheet name="สรุป" sheetId="8" r:id="rId1"/>
    <sheet name="ปกติ ตรี" sheetId="7" r:id="rId2"/>
    <sheet name="พิเศษ ตรี" sheetId="6" r:id="rId3"/>
    <sheet name="ปกติ โท" sheetId="9" state="hidden" r:id="rId4"/>
    <sheet name="ปกติ เอก" sheetId="5" state="hidden" r:id="rId5"/>
    <sheet name="พิเศษ โท" sheetId="4" r:id="rId6"/>
    <sheet name="พิเศษ เอก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8" l="1"/>
  <c r="P11" i="8"/>
  <c r="P8" i="8"/>
  <c r="P9" i="8"/>
  <c r="P10" i="8"/>
  <c r="P7" i="8"/>
  <c r="O9" i="8"/>
  <c r="O7" i="8"/>
  <c r="O8" i="8" s="1"/>
  <c r="O25" i="8"/>
  <c r="O22" i="8"/>
  <c r="O10" i="8"/>
  <c r="J10" i="8"/>
  <c r="N10" i="8"/>
  <c r="F7" i="2"/>
  <c r="F29" i="6"/>
  <c r="G27" i="6"/>
  <c r="H27" i="6"/>
  <c r="F27" i="6"/>
  <c r="F26" i="6"/>
  <c r="C26" i="6"/>
  <c r="E13" i="7"/>
  <c r="E25" i="7"/>
  <c r="F31" i="7"/>
  <c r="E30" i="7"/>
  <c r="C30" i="7"/>
  <c r="O11" i="8" l="1"/>
  <c r="E31" i="7"/>
  <c r="N7" i="8" l="1"/>
  <c r="N8" i="8" s="1"/>
  <c r="N22" i="8" l="1"/>
  <c r="N25" i="8" s="1"/>
  <c r="E6" i="7"/>
  <c r="C6" i="7"/>
  <c r="N11" i="8" l="1"/>
  <c r="E32" i="7"/>
  <c r="E33" i="7" s="1"/>
  <c r="E18" i="8"/>
  <c r="C18" i="8"/>
  <c r="C19" i="8" s="1"/>
  <c r="M9" i="8"/>
  <c r="M10" i="8" s="1"/>
  <c r="L9" i="8"/>
  <c r="L10" i="8" s="1"/>
  <c r="K9" i="8"/>
  <c r="K10" i="8" s="1"/>
  <c r="I9" i="8"/>
  <c r="I10" i="8" s="1"/>
  <c r="H9" i="8"/>
  <c r="H10" i="8" s="1"/>
  <c r="G9" i="8"/>
  <c r="G10" i="8" s="1"/>
  <c r="F9" i="8"/>
  <c r="F10" i="8" s="1"/>
  <c r="E9" i="8"/>
  <c r="E10" i="8" s="1"/>
  <c r="D9" i="8"/>
  <c r="D10" i="8" s="1"/>
  <c r="C9" i="8"/>
  <c r="C10" i="8" s="1"/>
  <c r="M7" i="8"/>
  <c r="M8" i="8" s="1"/>
  <c r="L7" i="8"/>
  <c r="L8" i="8" s="1"/>
  <c r="K7" i="8"/>
  <c r="K8" i="8" s="1"/>
  <c r="J7" i="8"/>
  <c r="J8" i="8" s="1"/>
  <c r="I7" i="8"/>
  <c r="I8" i="8" s="1"/>
  <c r="H7" i="8"/>
  <c r="H8" i="8" s="1"/>
  <c r="G7" i="8"/>
  <c r="G8" i="8" s="1"/>
  <c r="F7" i="8"/>
  <c r="F8" i="8" s="1"/>
  <c r="E7" i="8"/>
  <c r="E8" i="8" s="1"/>
  <c r="D7" i="8"/>
  <c r="D8" i="8" s="1"/>
  <c r="C7" i="8"/>
  <c r="C8" i="8" s="1"/>
  <c r="F24" i="6"/>
  <c r="F22" i="6"/>
  <c r="F20" i="6"/>
  <c r="F18" i="6"/>
  <c r="F16" i="6"/>
  <c r="F14" i="6"/>
  <c r="F12" i="6"/>
  <c r="F10" i="6"/>
  <c r="F8" i="6"/>
  <c r="F6" i="6"/>
  <c r="F28" i="6" l="1"/>
  <c r="E28" i="7"/>
  <c r="E26" i="7"/>
  <c r="E24" i="7"/>
  <c r="E22" i="7"/>
  <c r="E20" i="7"/>
  <c r="E18" i="7"/>
  <c r="E16" i="7"/>
  <c r="E14" i="7"/>
  <c r="E12" i="7"/>
  <c r="E10" i="7"/>
  <c r="E8" i="7"/>
  <c r="H9" i="2"/>
  <c r="G9" i="2"/>
  <c r="F9" i="2"/>
  <c r="F6" i="2"/>
  <c r="G9" i="4"/>
  <c r="H9" i="4"/>
  <c r="F9" i="4"/>
  <c r="F6" i="4"/>
  <c r="F7" i="4" s="1"/>
  <c r="F10" i="4" l="1"/>
  <c r="F11" i="4"/>
  <c r="F10" i="2"/>
  <c r="F8" i="2"/>
  <c r="F12" i="2" s="1"/>
  <c r="F11" i="2"/>
  <c r="F8" i="4"/>
  <c r="F12" i="4" s="1"/>
  <c r="C27" i="6" l="1"/>
  <c r="C28" i="6" s="1"/>
  <c r="C29" i="6" s="1"/>
  <c r="D27" i="6"/>
  <c r="E27" i="6"/>
  <c r="C24" i="6"/>
  <c r="C11" i="7" l="1"/>
  <c r="C31" i="7" s="1"/>
  <c r="D11" i="7"/>
  <c r="E20" i="8" l="1"/>
  <c r="L22" i="8"/>
  <c r="L25" i="8" s="1"/>
  <c r="M22" i="8"/>
  <c r="M25" i="8" s="1"/>
  <c r="I22" i="8"/>
  <c r="I25" i="8" s="1"/>
  <c r="J22" i="8"/>
  <c r="J25" i="8" s="1"/>
  <c r="K22" i="8"/>
  <c r="K25" i="8" s="1"/>
  <c r="P18" i="8"/>
  <c r="G22" i="8"/>
  <c r="G25" i="8" s="1"/>
  <c r="H22" i="8"/>
  <c r="H25" i="8" s="1"/>
  <c r="F22" i="8"/>
  <c r="F25" i="8" s="1"/>
  <c r="D31" i="7"/>
  <c r="C32" i="7" s="1"/>
  <c r="C33" i="7" s="1"/>
  <c r="M11" i="8" l="1"/>
  <c r="L11" i="8"/>
  <c r="I11" i="8"/>
  <c r="K11" i="8"/>
  <c r="J11" i="8"/>
  <c r="G11" i="8"/>
  <c r="H11" i="8"/>
  <c r="F11" i="8"/>
  <c r="C28" i="7" l="1"/>
  <c r="C26" i="7"/>
  <c r="C24" i="7"/>
  <c r="C22" i="7"/>
  <c r="C20" i="7"/>
  <c r="C18" i="7"/>
  <c r="C16" i="7"/>
  <c r="C14" i="7"/>
  <c r="C22" i="6" l="1"/>
  <c r="C20" i="6"/>
  <c r="C18" i="6"/>
  <c r="C16" i="6"/>
  <c r="C14" i="6"/>
  <c r="C12" i="6"/>
  <c r="C10" i="6"/>
  <c r="D9" i="4"/>
  <c r="E9" i="4"/>
  <c r="C9" i="4"/>
  <c r="D9" i="2"/>
  <c r="E9" i="2"/>
  <c r="C9" i="2"/>
  <c r="P17" i="8" l="1"/>
  <c r="P16" i="8"/>
  <c r="P19" i="8" l="1"/>
  <c r="I6" i="9"/>
  <c r="I7" i="9" s="1"/>
  <c r="I8" i="9" s="1"/>
  <c r="C6" i="2"/>
  <c r="C7" i="2" s="1"/>
  <c r="C11" i="2" l="1"/>
  <c r="C8" i="2"/>
  <c r="C12" i="2" s="1"/>
  <c r="C20" i="8"/>
  <c r="C10" i="2"/>
  <c r="C8" i="6"/>
  <c r="C6" i="4"/>
  <c r="C7" i="4" s="1"/>
  <c r="C10" i="4"/>
  <c r="C21" i="8" l="1"/>
  <c r="P20" i="8"/>
  <c r="C6" i="6" l="1"/>
  <c r="D11" i="8" l="1"/>
  <c r="E11" i="8"/>
  <c r="I6" i="5"/>
  <c r="I7" i="5" s="1"/>
  <c r="I8" i="5" s="1"/>
  <c r="P21" i="8" l="1"/>
  <c r="C11" i="8"/>
  <c r="C8" i="4" l="1"/>
  <c r="C12" i="4" s="1"/>
  <c r="C11" i="4"/>
  <c r="C12" i="7"/>
  <c r="C10" i="7"/>
  <c r="C8" i="7"/>
  <c r="P6" i="8" l="1"/>
  <c r="E22" i="8" l="1"/>
  <c r="C22" i="8"/>
  <c r="D22" i="8" l="1"/>
  <c r="E25" i="8"/>
  <c r="C25" i="8"/>
  <c r="D25" i="8" l="1"/>
</calcChain>
</file>

<file path=xl/sharedStrings.xml><?xml version="1.0" encoding="utf-8"?>
<sst xmlns="http://schemas.openxmlformats.org/spreadsheetml/2006/main" count="279" uniqueCount="91">
  <si>
    <t>รวม</t>
  </si>
  <si>
    <t>ปริญญาตรี</t>
  </si>
  <si>
    <t>ผล</t>
  </si>
  <si>
    <t>ภาคปกติ</t>
  </si>
  <si>
    <t>SCH</t>
  </si>
  <si>
    <t>FTES</t>
  </si>
  <si>
    <t>ภาคพิเศษ</t>
  </si>
  <si>
    <t xml:space="preserve">              </t>
  </si>
  <si>
    <t>การปรับค่า</t>
  </si>
  <si>
    <t>1/2556</t>
  </si>
  <si>
    <t>2/2556</t>
  </si>
  <si>
    <t>ปี 2555</t>
  </si>
  <si>
    <t>ปี 2556</t>
  </si>
  <si>
    <t>ปี 2557</t>
  </si>
  <si>
    <t>รวม FTES</t>
  </si>
  <si>
    <t>รวม FTES  ปรับค่าเป็น ป.ตรี แล้ว</t>
  </si>
  <si>
    <t>1/2555</t>
  </si>
  <si>
    <t>2/2555</t>
  </si>
  <si>
    <t>1/2557</t>
  </si>
  <si>
    <t>2/2557</t>
  </si>
  <si>
    <t>2 x FTES</t>
  </si>
  <si>
    <t>ค่า FTES ที่ปรับค่าแล้ว</t>
  </si>
  <si>
    <t>หมายเหตุ  ไม่พบการลงทะเบียนตั้งแต่ปีการศึกษา 2555 เป็นต้นไป</t>
  </si>
  <si>
    <t>ตาราง SCHและ FTES ของนักศึกษาภาคพิเศษระดับปริญญาตรี</t>
  </si>
  <si>
    <t>ตาราง SCH และ FTES ของนักศึกษาภาคปกติ ระดับปริญญาตรี</t>
  </si>
  <si>
    <t>รวม SCH</t>
  </si>
  <si>
    <t xml:space="preserve"> FTES </t>
  </si>
  <si>
    <t xml:space="preserve"> </t>
  </si>
  <si>
    <t xml:space="preserve">หมายเหตุ 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</si>
  <si>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</si>
  <si>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</si>
  <si>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</si>
  <si>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</si>
  <si>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</si>
  <si>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30 : 1</t>
  </si>
  <si>
    <t>25 : 1</t>
  </si>
  <si>
    <t>ผลคะแนน</t>
  </si>
  <si>
    <t>ร้อยละค่าความแตกต่างจากเกณฑ์มาตรฐาน</t>
  </si>
  <si>
    <t>ปีการศึกษา  2558</t>
  </si>
  <si>
    <t>1/2558</t>
  </si>
  <si>
    <t>2/2558</t>
  </si>
  <si>
    <t>3/2558</t>
  </si>
  <si>
    <t>ปีการศึกษา 2558</t>
  </si>
  <si>
    <t>ปี 2558</t>
  </si>
  <si>
    <t xml:space="preserve">ข้อมูล 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</si>
  <si>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</si>
  <si>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3. 1 ปีการศึกษา FTES ระดับปริญญาตรี เท่ากับ SCH/36 และ ระดับบัณฑิตศึกษา เท่ากับ SCH/24</t>
  </si>
  <si>
    <t>1.  เป็นการคำนวณค่า FTES โดยอ้างอิงจากฐานข้อมูลหลักสูตรที่อาจารย์สังกัด</t>
  </si>
  <si>
    <t>หลักสูตร/สาขาวิชา</t>
  </si>
  <si>
    <t xml:space="preserve">  </t>
  </si>
  <si>
    <t>2xFTES</t>
  </si>
  <si>
    <t>รวม (ป.ตรี  ป.โท+ป.เอก ที่ปรับเป็น ป.ตรีแล้ว)</t>
  </si>
  <si>
    <t>ตาราง SCH และ FTES ของนักศึกษาภาคพิเศษ ระดับปริญญาเอก</t>
  </si>
  <si>
    <t>ตาราง SCH และ FTES ของนักศึกษาภาคพิเศษ ระดับปริญญาโท</t>
  </si>
  <si>
    <t>ตาราง SCH และ FTES  ของนักศึกษาภาคปกติ ระดับปริญญาเอก</t>
  </si>
  <si>
    <t>ตาราง SCH และ FTES  ของนักศึกษาภาคปกติ ระดับปริญญาโท</t>
  </si>
  <si>
    <t>คณะวิทยาศาสตร์และเทคโนโลยี</t>
  </si>
  <si>
    <t>วิทยาศาสตรศึกษา</t>
  </si>
  <si>
    <t>คณิตศาสตร์ประยุกต์</t>
  </si>
  <si>
    <t>คหกรรมศาสตร์</t>
  </si>
  <si>
    <t>เคมี</t>
  </si>
  <si>
    <t>เทคโนโลยีชีวภาพ</t>
  </si>
  <si>
    <t>เทคโนโลยีสารสนเทศ</t>
  </si>
  <si>
    <t>วิทยาการคอมพิวเตอร์</t>
  </si>
  <si>
    <t>วิทยาศาสตร์สิ่งแวดล้อม</t>
  </si>
  <si>
    <t>อาชีวอนามัยและความปลอดภัย</t>
  </si>
  <si>
    <t>โภชนาการและการกำหนดอาหาร</t>
  </si>
  <si>
    <t>ฟิสิกส์</t>
  </si>
  <si>
    <t>วิทยาศาสตรศึกษา (มหาบัณฑิต)</t>
  </si>
  <si>
    <t>เทคโนโลยี
ชีวภาพ</t>
  </si>
  <si>
    <t>คณิตศาสตร์
ประยุกต์</t>
  </si>
  <si>
    <t>วิทยาศาสตรศึกษา 
(ดุษฎีบัณฑิต)</t>
  </si>
  <si>
    <t>รวม 
(ตามแนวนอน)</t>
  </si>
  <si>
    <t>การจัดการภัยพิบัติและบรรเทาสาธารณภัย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</si>
  <si>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</si>
  <si>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</si>
  <si>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</si>
  <si>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ปรับค่า  ป.โท และ ป.เอก เป็น ป.ตรีแล้ว</t>
  </si>
  <si>
    <t>ปีการศึกษา 2560</t>
  </si>
  <si>
    <t>1/2560</t>
  </si>
  <si>
    <t>2/2560</t>
  </si>
  <si>
    <t>นวัตกรรมดิจิทัลและวิศวกรรมซอฟต์แวร์</t>
  </si>
  <si>
    <t>ปีการศึกษา  2560</t>
  </si>
  <si>
    <t>3/2560</t>
  </si>
  <si>
    <t>ปี 2560</t>
  </si>
  <si>
    <t xml:space="preserve"> SCH/18</t>
  </si>
  <si>
    <t>SCH/12</t>
  </si>
  <si>
    <t>SCH/8</t>
  </si>
  <si>
    <t>ข้อมูลค่า  SCH และ FTES ปีการศึกษา 2560 (ภาคการศึกษา 1/2560)</t>
  </si>
  <si>
    <t>ข้อมูล ณ วันที่ 11 กุมภาพันธ์ 2561</t>
  </si>
  <si>
    <t>การจัดการ
ภัยพิบัติ 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</si>
</sst>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name val="Tahoma"/>
      <family val="2"/>
      <charset val="222"/>
      <scheme val="minor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  <font>
      <b/>
      <sz val="16"/>
      <name val="TH SarabunPSK"/>
      <family val="2"/>
    </font>
    <font>
      <sz val="12"/>
      <color rgb="FF00000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0" fillId="0" borderId="0" xfId="0" applyFill="1"/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Alignment="1">
      <alignment vertical="center" wrapText="1"/>
    </xf>
    <xf numFmtId="43" fontId="0" fillId="0" borderId="0" xfId="0" applyNumberFormat="1" applyFill="1" applyBorder="1"/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49" fontId="14" fillId="0" borderId="1" xfId="1" applyNumberFormat="1" applyFont="1" applyFill="1" applyBorder="1" applyAlignment="1">
      <alignment horizontal="right" vertical="center" wrapText="1"/>
    </xf>
    <xf numFmtId="43" fontId="14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87" fontId="11" fillId="0" borderId="1" xfId="1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/>
    <xf numFmtId="0" fontId="18" fillId="0" borderId="0" xfId="0" applyFont="1" applyFill="1"/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/>
    <xf numFmtId="0" fontId="16" fillId="9" borderId="0" xfId="0" applyFont="1" applyFill="1" applyBorder="1" applyAlignment="1"/>
    <xf numFmtId="0" fontId="16" fillId="9" borderId="0" xfId="0" applyFont="1" applyFill="1" applyAlignment="1"/>
    <xf numFmtId="43" fontId="0" fillId="0" borderId="0" xfId="0" applyNumberFormat="1" applyFill="1" applyBorder="1" applyAlignment="1"/>
    <xf numFmtId="0" fontId="5" fillId="7" borderId="1" xfId="0" applyFont="1" applyFill="1" applyBorder="1" applyAlignment="1">
      <alignment wrapText="1"/>
    </xf>
    <xf numFmtId="0" fontId="16" fillId="0" borderId="0" xfId="0" applyFont="1" applyFill="1" applyBorder="1" applyAlignment="1"/>
    <xf numFmtId="0" fontId="16" fillId="0" borderId="0" xfId="0" applyFont="1" applyFill="1" applyAlignment="1"/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wrapText="1"/>
    </xf>
    <xf numFmtId="43" fontId="14" fillId="7" borderId="3" xfId="1" applyFont="1" applyFill="1" applyBorder="1" applyAlignment="1">
      <alignment horizontal="center" wrapText="1"/>
    </xf>
    <xf numFmtId="43" fontId="14" fillId="7" borderId="9" xfId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3" fillId="4" borderId="12" xfId="0" applyFont="1" applyFill="1" applyBorder="1" applyAlignment="1">
      <alignment horizontal="right" vertical="center" wrapText="1"/>
    </xf>
    <xf numFmtId="43" fontId="14" fillId="0" borderId="5" xfId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4" fillId="7" borderId="2" xfId="1" applyFont="1" applyFill="1" applyBorder="1" applyAlignment="1">
      <alignment horizontal="center" wrapText="1"/>
    </xf>
    <xf numFmtId="43" fontId="14" fillId="7" borderId="8" xfId="1" applyFont="1" applyFill="1" applyBorder="1" applyAlignment="1">
      <alignment horizontal="center" wrapText="1"/>
    </xf>
    <xf numFmtId="0" fontId="11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/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1" fillId="7" borderId="1" xfId="0" applyFont="1" applyFill="1" applyBorder="1" applyAlignment="1">
      <alignment wrapText="1"/>
    </xf>
    <xf numFmtId="43" fontId="21" fillId="8" borderId="2" xfId="1" applyFont="1" applyFill="1" applyBorder="1" applyAlignment="1">
      <alignment horizontal="center" vertical="top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horizontal="center" wrapText="1"/>
    </xf>
    <xf numFmtId="0" fontId="21" fillId="6" borderId="9" xfId="0" applyFont="1" applyFill="1" applyBorder="1" applyAlignment="1">
      <alignment wrapText="1"/>
    </xf>
    <xf numFmtId="0" fontId="21" fillId="6" borderId="3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right" wrapText="1"/>
    </xf>
    <xf numFmtId="0" fontId="22" fillId="9" borderId="1" xfId="0" applyFont="1" applyFill="1" applyBorder="1" applyAlignment="1">
      <alignment wrapText="1"/>
    </xf>
    <xf numFmtId="0" fontId="23" fillId="9" borderId="1" xfId="0" applyFont="1" applyFill="1" applyBorder="1" applyAlignment="1">
      <alignment horizontal="center" wrapText="1"/>
    </xf>
    <xf numFmtId="43" fontId="22" fillId="9" borderId="1" xfId="1" applyFont="1" applyFill="1" applyBorder="1" applyAlignment="1">
      <alignment horizontal="center" wrapText="1"/>
    </xf>
    <xf numFmtId="43" fontId="21" fillId="0" borderId="1" xfId="1" applyFont="1" applyFill="1" applyBorder="1" applyAlignment="1">
      <alignment horizontal="center" wrapText="1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wrapText="1"/>
    </xf>
    <xf numFmtId="43" fontId="21" fillId="7" borderId="1" xfId="1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43" fontId="21" fillId="0" borderId="0" xfId="1" applyFont="1" applyFill="1" applyBorder="1" applyAlignment="1">
      <alignment horizontal="center" wrapText="1"/>
    </xf>
    <xf numFmtId="43" fontId="21" fillId="8" borderId="9" xfId="1" applyFont="1" applyFill="1" applyBorder="1" applyAlignment="1"/>
    <xf numFmtId="43" fontId="21" fillId="8" borderId="3" xfId="1" applyFont="1" applyFill="1" applyBorder="1" applyAlignment="1">
      <alignment horizontal="right" wrapText="1"/>
    </xf>
    <xf numFmtId="43" fontId="21" fillId="6" borderId="3" xfId="1" applyFont="1" applyFill="1" applyBorder="1" applyAlignment="1">
      <alignment horizontal="center" wrapText="1"/>
    </xf>
    <xf numFmtId="43" fontId="21" fillId="6" borderId="2" xfId="1" applyFont="1" applyFill="1" applyBorder="1" applyAlignment="1">
      <alignment horizontal="center" wrapText="1"/>
    </xf>
    <xf numFmtId="43" fontId="21" fillId="6" borderId="9" xfId="1" applyFont="1" applyFill="1" applyBorder="1" applyAlignment="1">
      <alignment horizontal="center" wrapText="1"/>
    </xf>
    <xf numFmtId="43" fontId="21" fillId="0" borderId="3" xfId="1" applyFont="1" applyFill="1" applyBorder="1" applyAlignment="1">
      <alignment horizontal="center" wrapText="1"/>
    </xf>
    <xf numFmtId="43" fontId="21" fillId="0" borderId="2" xfId="1" applyFont="1" applyFill="1" applyBorder="1" applyAlignment="1">
      <alignment horizontal="center" wrapText="1"/>
    </xf>
    <xf numFmtId="43" fontId="21" fillId="0" borderId="9" xfId="1" applyFont="1" applyFill="1" applyBorder="1" applyAlignment="1">
      <alignment horizontal="center" wrapText="1"/>
    </xf>
    <xf numFmtId="43" fontId="21" fillId="0" borderId="15" xfId="1" applyFont="1" applyFill="1" applyBorder="1" applyAlignment="1">
      <alignment horizontal="center" wrapText="1"/>
    </xf>
    <xf numFmtId="43" fontId="21" fillId="0" borderId="14" xfId="1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wrapText="1"/>
    </xf>
    <xf numFmtId="43" fontId="22" fillId="0" borderId="3" xfId="1" applyFont="1" applyFill="1" applyBorder="1" applyAlignment="1">
      <alignment horizontal="center" wrapText="1"/>
    </xf>
    <xf numFmtId="43" fontId="22" fillId="0" borderId="2" xfId="1" applyFont="1" applyFill="1" applyBorder="1" applyAlignment="1">
      <alignment horizontal="center" wrapText="1"/>
    </xf>
    <xf numFmtId="43" fontId="22" fillId="0" borderId="9" xfId="1" applyFont="1" applyFill="1" applyBorder="1" applyAlignment="1">
      <alignment horizontal="center" wrapText="1"/>
    </xf>
    <xf numFmtId="43" fontId="21" fillId="7" borderId="3" xfId="1" applyFont="1" applyFill="1" applyBorder="1" applyAlignment="1">
      <alignment horizontal="center" wrapText="1"/>
    </xf>
    <xf numFmtId="43" fontId="21" fillId="7" borderId="2" xfId="1" applyFont="1" applyFill="1" applyBorder="1" applyAlignment="1">
      <alignment horizontal="center" wrapText="1"/>
    </xf>
    <xf numFmtId="43" fontId="21" fillId="7" borderId="9" xfId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5" fillId="8" borderId="9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43" fontId="15" fillId="8" borderId="9" xfId="1" applyFont="1" applyFill="1" applyBorder="1" applyAlignment="1">
      <alignment horizontal="center" wrapText="1"/>
    </xf>
    <xf numFmtId="43" fontId="15" fillId="8" borderId="10" xfId="1" applyFont="1" applyFill="1" applyBorder="1" applyAlignment="1">
      <alignment horizontal="center" wrapText="1"/>
    </xf>
    <xf numFmtId="43" fontId="15" fillId="8" borderId="7" xfId="1" applyFont="1" applyFill="1" applyBorder="1" applyAlignment="1">
      <alignment horizontal="center" wrapText="1"/>
    </xf>
    <xf numFmtId="43" fontId="21" fillId="8" borderId="2" xfId="1" applyFont="1" applyFill="1" applyBorder="1" applyAlignment="1">
      <alignment horizontal="center" vertical="top" wrapText="1"/>
    </xf>
    <xf numFmtId="43" fontId="21" fillId="8" borderId="3" xfId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view="pageBreakPreview" zoomScaleNormal="100" zoomScaleSheetLayoutView="100" workbookViewId="0">
      <selection activeCell="Q3" sqref="Q3"/>
    </sheetView>
  </sheetViews>
  <sheetFormatPr defaultColWidth="8.875" defaultRowHeight="14.25" x14ac:dyDescent="0.2"/>
  <cols>
    <col min="1" max="1" width="12" customWidth="1"/>
    <col min="2" max="2" width="4.75" customWidth="1"/>
    <col min="3" max="3" width="10.875" customWidth="1"/>
    <col min="4" max="4" width="6.75" customWidth="1"/>
    <col min="5" max="5" width="7" customWidth="1"/>
    <col min="6" max="6" width="7.875" customWidth="1"/>
    <col min="7" max="7" width="8" customWidth="1"/>
    <col min="8" max="8" width="6.75" customWidth="1"/>
    <col min="9" max="9" width="9" customWidth="1"/>
    <col min="10" max="10" width="7.75" customWidth="1"/>
    <col min="11" max="11" width="8.625" customWidth="1"/>
    <col min="12" max="12" width="10.25" customWidth="1"/>
    <col min="13" max="13" width="10.375" customWidth="1"/>
    <col min="14" max="14" width="7.625" customWidth="1"/>
    <col min="15" max="15" width="12" customWidth="1"/>
    <col min="16" max="16" width="8.25" customWidth="1"/>
    <col min="17" max="17" width="10.375" bestFit="1" customWidth="1"/>
    <col min="20" max="20" width="13.625" customWidth="1"/>
  </cols>
  <sheetData>
    <row r="1" spans="1:20" ht="21" x14ac:dyDescent="0.35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20" s="4" customFormat="1" ht="19.5" customHeight="1" x14ac:dyDescent="0.2">
      <c r="A2" s="145" t="s">
        <v>88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9"/>
    </row>
    <row r="3" spans="1:20" s="4" customFormat="1" ht="17.100000000000001" customHeight="1" x14ac:dyDescent="0.2">
      <c r="A3" s="146" t="s">
        <v>44</v>
      </c>
      <c r="B3" s="146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9"/>
    </row>
    <row r="4" spans="1:20" s="4" customFormat="1" ht="37.5" customHeight="1" x14ac:dyDescent="0.2">
      <c r="A4" s="146"/>
      <c r="B4" s="147"/>
      <c r="C4" s="95" t="s">
        <v>70</v>
      </c>
      <c r="D4" s="95" t="s">
        <v>59</v>
      </c>
      <c r="E4" s="96" t="s">
        <v>60</v>
      </c>
      <c r="F4" s="97" t="s">
        <v>69</v>
      </c>
      <c r="G4" s="97" t="s">
        <v>62</v>
      </c>
      <c r="H4" s="98" t="s">
        <v>67</v>
      </c>
      <c r="I4" s="97" t="s">
        <v>63</v>
      </c>
      <c r="J4" s="97" t="s">
        <v>57</v>
      </c>
      <c r="K4" s="97" t="s">
        <v>64</v>
      </c>
      <c r="L4" s="97" t="s">
        <v>65</v>
      </c>
      <c r="M4" s="97" t="s">
        <v>66</v>
      </c>
      <c r="N4" s="97" t="s">
        <v>90</v>
      </c>
      <c r="O4" s="97" t="s">
        <v>81</v>
      </c>
      <c r="P4" s="99" t="s">
        <v>72</v>
      </c>
      <c r="Q4" s="9"/>
    </row>
    <row r="5" spans="1:20" s="37" customFormat="1" ht="15" customHeight="1" x14ac:dyDescent="0.3">
      <c r="A5" s="100" t="s">
        <v>1</v>
      </c>
      <c r="B5" s="101" t="s">
        <v>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5"/>
    </row>
    <row r="6" spans="1:20" s="37" customFormat="1" ht="15" hidden="1" customHeight="1" x14ac:dyDescent="0.25">
      <c r="A6" s="104" t="s">
        <v>30</v>
      </c>
      <c r="B6" s="105"/>
      <c r="C6" s="106">
        <v>32.5</v>
      </c>
      <c r="D6" s="106">
        <v>54</v>
      </c>
      <c r="E6" s="106">
        <v>62.5</v>
      </c>
      <c r="F6" s="106">
        <v>62.5</v>
      </c>
      <c r="G6" s="106">
        <v>62.5</v>
      </c>
      <c r="H6" s="106">
        <v>62.5</v>
      </c>
      <c r="I6" s="106">
        <v>62.5</v>
      </c>
      <c r="J6" s="106">
        <v>62.5</v>
      </c>
      <c r="K6" s="106">
        <v>62.5</v>
      </c>
      <c r="L6" s="106">
        <v>62.5</v>
      </c>
      <c r="M6" s="106">
        <v>62.5</v>
      </c>
      <c r="N6" s="106">
        <v>62.5</v>
      </c>
      <c r="O6" s="106">
        <v>62.5</v>
      </c>
      <c r="P6" s="107">
        <f>SUM(C6:E6)</f>
        <v>149</v>
      </c>
      <c r="Q6" s="36"/>
    </row>
    <row r="7" spans="1:20" s="39" customFormat="1" ht="15" customHeight="1" x14ac:dyDescent="0.25">
      <c r="A7" s="108" t="s">
        <v>3</v>
      </c>
      <c r="B7" s="109" t="s">
        <v>4</v>
      </c>
      <c r="C7" s="110">
        <f>'ปกติ ตรี'!E7+'ปกติ ตรี'!F7</f>
        <v>4176</v>
      </c>
      <c r="D7" s="110">
        <f>'ปกติ ตรี'!E9+'ปกติ ตรี'!F9</f>
        <v>2027</v>
      </c>
      <c r="E7" s="110">
        <f>'ปกติ ตรี'!E11+'ปกติ ตรี'!F11</f>
        <v>2229</v>
      </c>
      <c r="F7" s="110">
        <f>'ปกติ ตรี'!E13+'ปกติ ตรี'!F13</f>
        <v>1584</v>
      </c>
      <c r="G7" s="110">
        <f>'ปกติ ตรี'!E15+'ปกติ ตรี'!F15</f>
        <v>2987</v>
      </c>
      <c r="H7" s="110">
        <f>'ปกติ ตรี'!E17+'ปกติ ตรี'!F17</f>
        <v>1703</v>
      </c>
      <c r="I7" s="110">
        <f>'ปกติ ตรี'!E19+'ปกติ ตรี'!F19</f>
        <v>2066</v>
      </c>
      <c r="J7" s="110">
        <f>'ปกติ ตรี'!E21+'ปกติ ตรี'!F21</f>
        <v>595</v>
      </c>
      <c r="K7" s="110">
        <f>'ปกติ ตรี'!E23+'ปกติ ตรี'!F23</f>
        <v>1642</v>
      </c>
      <c r="L7" s="110">
        <f>'ปกติ ตรี'!E25+'ปกติ ตรี'!F25</f>
        <v>2028</v>
      </c>
      <c r="M7" s="110">
        <f>'ปกติ ตรี'!E27+'ปกติ ตรี'!F27</f>
        <v>1859</v>
      </c>
      <c r="N7" s="110">
        <f>'ปกติ ตรี'!E5+'ปกติ ตรี'!F5</f>
        <v>1125</v>
      </c>
      <c r="O7" s="110">
        <f>'ปกติ ตรี'!E29+'ปกติ ตรี'!F29</f>
        <v>283</v>
      </c>
      <c r="P7" s="110">
        <f>SUM(C7:O7)</f>
        <v>24304</v>
      </c>
      <c r="Q7" s="38"/>
    </row>
    <row r="8" spans="1:20" s="37" customFormat="1" ht="15" customHeight="1" x14ac:dyDescent="0.25">
      <c r="A8" s="104" t="s">
        <v>85</v>
      </c>
      <c r="B8" s="105" t="s">
        <v>26</v>
      </c>
      <c r="C8" s="111">
        <f>C7/18</f>
        <v>232</v>
      </c>
      <c r="D8" s="111">
        <f t="shared" ref="D8:M8" si="0">D7/18</f>
        <v>112.61111111111111</v>
      </c>
      <c r="E8" s="111">
        <f t="shared" si="0"/>
        <v>123.83333333333333</v>
      </c>
      <c r="F8" s="111">
        <f t="shared" si="0"/>
        <v>88</v>
      </c>
      <c r="G8" s="111">
        <f t="shared" si="0"/>
        <v>165.94444444444446</v>
      </c>
      <c r="H8" s="111">
        <f t="shared" si="0"/>
        <v>94.611111111111114</v>
      </c>
      <c r="I8" s="111">
        <f t="shared" si="0"/>
        <v>114.77777777777777</v>
      </c>
      <c r="J8" s="111">
        <f t="shared" si="0"/>
        <v>33.055555555555557</v>
      </c>
      <c r="K8" s="111">
        <f t="shared" si="0"/>
        <v>91.222222222222229</v>
      </c>
      <c r="L8" s="111">
        <f t="shared" si="0"/>
        <v>112.66666666666667</v>
      </c>
      <c r="M8" s="111">
        <f t="shared" si="0"/>
        <v>103.27777777777777</v>
      </c>
      <c r="N8" s="111">
        <f>N7/18</f>
        <v>62.5</v>
      </c>
      <c r="O8" s="111">
        <f>O7/18</f>
        <v>15.722222222222221</v>
      </c>
      <c r="P8" s="110">
        <f t="shared" ref="P8:P10" si="1">SUM(C8:O8)</f>
        <v>1350.2222222222222</v>
      </c>
      <c r="Q8" s="40"/>
      <c r="T8" s="83"/>
    </row>
    <row r="9" spans="1:20" s="37" customFormat="1" ht="15" customHeight="1" x14ac:dyDescent="0.25">
      <c r="A9" s="104" t="s">
        <v>6</v>
      </c>
      <c r="B9" s="105" t="s">
        <v>4</v>
      </c>
      <c r="C9" s="111">
        <f>'พิเศษ ตรี'!F5+'พิเศษ ตรี'!G5+'พิเศษ ตรี'!H5</f>
        <v>525</v>
      </c>
      <c r="D9" s="111">
        <f>'พิเศษ ตรี'!F7+'พิเศษ ตรี'!G7+'พิเศษ ตรี'!H7</f>
        <v>137</v>
      </c>
      <c r="E9" s="111">
        <f>'พิเศษ ตรี'!F9+'พิเศษ ตรี'!G9+'พิเศษ ตรี'!H9</f>
        <v>255</v>
      </c>
      <c r="F9" s="111">
        <f>'พิเศษ ตรี'!F11+'พิเศษ ตรี'!G11+'พิเศษ ตรี'!H11</f>
        <v>0</v>
      </c>
      <c r="G9" s="111">
        <f>'พิเศษ ตรี'!F13+'พิเศษ ตรี'!G13+'พิเศษ ตรี'!H13</f>
        <v>222</v>
      </c>
      <c r="H9" s="111">
        <f>'พิเศษ ตรี'!F23+'พิเศษ ตรี'!G23+'พิเศษ ตรี'!H23</f>
        <v>68</v>
      </c>
      <c r="I9" s="111">
        <f>'พิเศษ ตรี'!F15+'พิเศษ ตรี'!G15+'พิเศษ ตรี'!H15</f>
        <v>193</v>
      </c>
      <c r="J9" s="111">
        <v>0</v>
      </c>
      <c r="K9" s="111">
        <f>'พิเศษ ตรี'!F17+'พิเศษ ตรี'!G17+'พิเศษ ตรี'!H17</f>
        <v>0</v>
      </c>
      <c r="L9" s="111">
        <f>'พิเศษ ตรี'!F19+'พิเศษ ตรี'!G19+'พิเศษ ตรี'!H19</f>
        <v>226</v>
      </c>
      <c r="M9" s="111">
        <f>'พิเศษ ตรี'!F21+'พิเศษ ตรี'!G21+'พิเศษ ตรี'!H21</f>
        <v>0</v>
      </c>
      <c r="N9" s="111">
        <v>0</v>
      </c>
      <c r="O9" s="111">
        <f>'พิเศษ ตรี'!F25+'พิเศษ ตรี'!G25+'พิเศษ ตรี'!H25</f>
        <v>92</v>
      </c>
      <c r="P9" s="110">
        <f t="shared" si="1"/>
        <v>1718</v>
      </c>
      <c r="Q9" s="36"/>
      <c r="T9" s="83"/>
    </row>
    <row r="10" spans="1:20" s="37" customFormat="1" ht="15" customHeight="1" x14ac:dyDescent="0.25">
      <c r="A10" s="104" t="s">
        <v>86</v>
      </c>
      <c r="B10" s="105" t="s">
        <v>5</v>
      </c>
      <c r="C10" s="111">
        <f>C9/12</f>
        <v>43.75</v>
      </c>
      <c r="D10" s="111">
        <f t="shared" ref="D10:O10" si="2">D9/12</f>
        <v>11.416666666666666</v>
      </c>
      <c r="E10" s="111">
        <f t="shared" si="2"/>
        <v>21.25</v>
      </c>
      <c r="F10" s="111">
        <f t="shared" si="2"/>
        <v>0</v>
      </c>
      <c r="G10" s="111">
        <f t="shared" si="2"/>
        <v>18.5</v>
      </c>
      <c r="H10" s="111">
        <f t="shared" si="2"/>
        <v>5.666666666666667</v>
      </c>
      <c r="I10" s="111">
        <f t="shared" si="2"/>
        <v>16.083333333333332</v>
      </c>
      <c r="J10" s="111">
        <f t="shared" si="2"/>
        <v>0</v>
      </c>
      <c r="K10" s="111">
        <f t="shared" si="2"/>
        <v>0</v>
      </c>
      <c r="L10" s="111">
        <f t="shared" si="2"/>
        <v>18.833333333333332</v>
      </c>
      <c r="M10" s="111">
        <f t="shared" si="2"/>
        <v>0</v>
      </c>
      <c r="N10" s="111">
        <f t="shared" si="2"/>
        <v>0</v>
      </c>
      <c r="O10" s="111">
        <f t="shared" si="2"/>
        <v>7.666666666666667</v>
      </c>
      <c r="P10" s="110">
        <f t="shared" si="1"/>
        <v>143.16666666666666</v>
      </c>
      <c r="Q10" s="40"/>
      <c r="T10" s="83"/>
    </row>
    <row r="11" spans="1:20" s="37" customFormat="1" ht="15" customHeight="1" x14ac:dyDescent="0.25">
      <c r="A11" s="112" t="s">
        <v>0</v>
      </c>
      <c r="B11" s="113" t="s">
        <v>5</v>
      </c>
      <c r="C11" s="114">
        <f t="shared" ref="C11:E11" si="3">C10+C8</f>
        <v>275.75</v>
      </c>
      <c r="D11" s="114">
        <f t="shared" si="3"/>
        <v>124.02777777777779</v>
      </c>
      <c r="E11" s="114">
        <f t="shared" si="3"/>
        <v>145.08333333333331</v>
      </c>
      <c r="F11" s="114">
        <f t="shared" ref="F11" si="4">F10+F8</f>
        <v>88</v>
      </c>
      <c r="G11" s="114">
        <f t="shared" ref="G11" si="5">G10+G8</f>
        <v>184.44444444444446</v>
      </c>
      <c r="H11" s="114">
        <f t="shared" ref="H11:M11" si="6">H10+H8</f>
        <v>100.27777777777779</v>
      </c>
      <c r="I11" s="114">
        <f t="shared" ref="I11" si="7">I10+I8</f>
        <v>130.86111111111111</v>
      </c>
      <c r="J11" s="114">
        <f t="shared" ref="J11" si="8">J10+J8</f>
        <v>33.055555555555557</v>
      </c>
      <c r="K11" s="114">
        <f t="shared" si="6"/>
        <v>91.222222222222229</v>
      </c>
      <c r="L11" s="114">
        <f t="shared" ref="L11" si="9">L10+L8</f>
        <v>131.5</v>
      </c>
      <c r="M11" s="114">
        <f t="shared" si="6"/>
        <v>103.27777777777777</v>
      </c>
      <c r="N11" s="114">
        <f t="shared" ref="N11:O11" si="10">N10+N8</f>
        <v>62.5</v>
      </c>
      <c r="O11" s="114">
        <f t="shared" si="10"/>
        <v>23.388888888888889</v>
      </c>
      <c r="P11" s="114">
        <f>SUM(C11:O11)</f>
        <v>1493.3888888888891</v>
      </c>
      <c r="Q11" s="40"/>
      <c r="T11" s="83"/>
    </row>
    <row r="12" spans="1:20" s="37" customFormat="1" ht="15" customHeight="1" x14ac:dyDescent="0.25">
      <c r="A12" s="115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36"/>
      <c r="T12" s="83"/>
    </row>
    <row r="13" spans="1:20" s="37" customFormat="1" ht="15" customHeight="1" x14ac:dyDescent="0.25">
      <c r="A13" s="148" t="s">
        <v>44</v>
      </c>
      <c r="B13" s="149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  <c r="Q13" s="36"/>
      <c r="T13" s="83"/>
    </row>
    <row r="14" spans="1:20" s="37" customFormat="1" ht="35.25" customHeight="1" x14ac:dyDescent="0.25">
      <c r="A14" s="150"/>
      <c r="B14" s="151"/>
      <c r="C14" s="94" t="s">
        <v>68</v>
      </c>
      <c r="D14" s="155" t="s">
        <v>71</v>
      </c>
      <c r="E14" s="156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 t="s">
        <v>72</v>
      </c>
      <c r="Q14" s="36"/>
      <c r="T14" s="83"/>
    </row>
    <row r="15" spans="1:20" s="37" customFormat="1" ht="15" customHeight="1" x14ac:dyDescent="0.25">
      <c r="A15" s="100"/>
      <c r="B15" s="101" t="s">
        <v>2</v>
      </c>
      <c r="C15" s="120"/>
      <c r="D15" s="121"/>
      <c r="E15" s="120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0"/>
      <c r="Q15" s="36"/>
      <c r="T15" s="83"/>
    </row>
    <row r="16" spans="1:20" s="37" customFormat="1" ht="15" customHeight="1" x14ac:dyDescent="0.25">
      <c r="A16" s="104" t="s">
        <v>3</v>
      </c>
      <c r="B16" s="105" t="s">
        <v>4</v>
      </c>
      <c r="C16" s="123">
        <v>0</v>
      </c>
      <c r="D16" s="124"/>
      <c r="E16" s="123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3">
        <f t="shared" ref="P16:P21" si="11">SUM(C16:E16)</f>
        <v>0</v>
      </c>
      <c r="Q16" s="36"/>
      <c r="T16" s="83"/>
    </row>
    <row r="17" spans="1:20" s="37" customFormat="1" ht="15" customHeight="1" x14ac:dyDescent="0.25">
      <c r="A17" s="104" t="s">
        <v>86</v>
      </c>
      <c r="B17" s="105" t="s">
        <v>5</v>
      </c>
      <c r="C17" s="126">
        <v>0</v>
      </c>
      <c r="D17" s="127"/>
      <c r="E17" s="126">
        <v>0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3">
        <f t="shared" si="11"/>
        <v>0</v>
      </c>
      <c r="Q17" s="36"/>
      <c r="T17" s="83"/>
    </row>
    <row r="18" spans="1:20" s="43" customFormat="1" ht="15" customHeight="1" x14ac:dyDescent="0.25">
      <c r="A18" s="128" t="s">
        <v>6</v>
      </c>
      <c r="B18" s="129" t="s">
        <v>4</v>
      </c>
      <c r="C18" s="130">
        <f>'พิเศษ โท'!F5+'พิเศษ โท'!G5+'พิเศษ โท'!H5</f>
        <v>0</v>
      </c>
      <c r="D18" s="131"/>
      <c r="E18" s="130">
        <f>'พิเศษ เอก'!F5+'พิเศษ เอก'!G5+'พิเศษ เอก'!H5</f>
        <v>36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23">
        <f t="shared" si="11"/>
        <v>36</v>
      </c>
      <c r="Q18" s="42"/>
    </row>
    <row r="19" spans="1:20" s="37" customFormat="1" ht="15" customHeight="1" x14ac:dyDescent="0.25">
      <c r="A19" s="104" t="s">
        <v>87</v>
      </c>
      <c r="B19" s="105" t="s">
        <v>5</v>
      </c>
      <c r="C19" s="126">
        <f>C18/24</f>
        <v>0</v>
      </c>
      <c r="D19" s="127"/>
      <c r="E19" s="126">
        <f>E18/8</f>
        <v>4.5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3">
        <f t="shared" si="11"/>
        <v>4.5</v>
      </c>
      <c r="Q19" s="40"/>
    </row>
    <row r="20" spans="1:20" s="37" customFormat="1" ht="33.75" customHeight="1" x14ac:dyDescent="0.25">
      <c r="A20" s="93" t="s">
        <v>77</v>
      </c>
      <c r="B20" s="113" t="s">
        <v>5</v>
      </c>
      <c r="C20" s="133">
        <f>C19*2</f>
        <v>0</v>
      </c>
      <c r="D20" s="134"/>
      <c r="E20" s="133">
        <f>E19*2</f>
        <v>9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3">
        <f t="shared" si="11"/>
        <v>9</v>
      </c>
      <c r="Q20" s="36"/>
    </row>
    <row r="21" spans="1:20" s="37" customFormat="1" ht="15" hidden="1" customHeight="1" x14ac:dyDescent="0.3">
      <c r="A21" s="41" t="s">
        <v>51</v>
      </c>
      <c r="B21" s="49" t="s">
        <v>5</v>
      </c>
      <c r="C21" s="80">
        <f>C20</f>
        <v>0</v>
      </c>
      <c r="D21" s="79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0">
        <f t="shared" si="11"/>
        <v>0</v>
      </c>
      <c r="Q21" s="40"/>
    </row>
    <row r="22" spans="1:20" s="4" customFormat="1" ht="17.100000000000001" hidden="1" customHeight="1" x14ac:dyDescent="0.2">
      <c r="A22" s="14" t="s">
        <v>31</v>
      </c>
      <c r="B22" s="13"/>
      <c r="C22" s="16">
        <f t="shared" ref="C22:M22" si="12">C21/C6</f>
        <v>0</v>
      </c>
      <c r="D22" s="75">
        <f t="shared" si="12"/>
        <v>0</v>
      </c>
      <c r="E22" s="75">
        <f t="shared" si="12"/>
        <v>0</v>
      </c>
      <c r="F22" s="75">
        <f t="shared" si="12"/>
        <v>0</v>
      </c>
      <c r="G22" s="75">
        <f t="shared" si="12"/>
        <v>0</v>
      </c>
      <c r="H22" s="75">
        <f t="shared" si="12"/>
        <v>0</v>
      </c>
      <c r="I22" s="75">
        <f t="shared" si="12"/>
        <v>0</v>
      </c>
      <c r="J22" s="75">
        <f t="shared" si="12"/>
        <v>0</v>
      </c>
      <c r="K22" s="75">
        <f t="shared" si="12"/>
        <v>0</v>
      </c>
      <c r="L22" s="75">
        <f t="shared" si="12"/>
        <v>0</v>
      </c>
      <c r="M22" s="75">
        <f t="shared" si="12"/>
        <v>0</v>
      </c>
      <c r="N22" s="75">
        <f t="shared" ref="N22:O22" si="13">N21/N6</f>
        <v>0</v>
      </c>
      <c r="O22" s="75">
        <f t="shared" si="13"/>
        <v>0</v>
      </c>
      <c r="P22" s="75"/>
      <c r="Q22" s="11"/>
    </row>
    <row r="23" spans="1:20" s="4" customFormat="1" ht="17.100000000000001" hidden="1" customHeight="1" x14ac:dyDescent="0.2">
      <c r="A23" s="14" t="s">
        <v>32</v>
      </c>
      <c r="B23" s="13"/>
      <c r="C23" s="15" t="s">
        <v>33</v>
      </c>
      <c r="D23" s="15" t="s">
        <v>34</v>
      </c>
      <c r="E23" s="15" t="s">
        <v>35</v>
      </c>
      <c r="F23" s="15" t="s">
        <v>35</v>
      </c>
      <c r="G23" s="15" t="s">
        <v>35</v>
      </c>
      <c r="H23" s="15" t="s">
        <v>35</v>
      </c>
      <c r="I23" s="15" t="s">
        <v>35</v>
      </c>
      <c r="J23" s="15" t="s">
        <v>35</v>
      </c>
      <c r="K23" s="15" t="s">
        <v>35</v>
      </c>
      <c r="L23" s="15" t="s">
        <v>35</v>
      </c>
      <c r="M23" s="15" t="s">
        <v>35</v>
      </c>
      <c r="N23" s="15" t="s">
        <v>35</v>
      </c>
      <c r="O23" s="15" t="s">
        <v>35</v>
      </c>
      <c r="P23" s="15"/>
      <c r="Q23" s="9"/>
    </row>
    <row r="24" spans="1:20" s="4" customFormat="1" ht="17.100000000000001" hidden="1" customHeight="1" x14ac:dyDescent="0.2">
      <c r="A24" s="12" t="s">
        <v>28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1"/>
    </row>
    <row r="25" spans="1:20" s="4" customFormat="1" ht="17.100000000000001" hidden="1" customHeight="1" x14ac:dyDescent="0.2">
      <c r="A25" s="23" t="s">
        <v>37</v>
      </c>
      <c r="B25" s="22"/>
      <c r="C25" s="24">
        <f>((C22-20)/20)*100</f>
        <v>-100</v>
      </c>
      <c r="D25" s="24">
        <f>((D22-30)/30)*100</f>
        <v>-100</v>
      </c>
      <c r="E25" s="24">
        <f t="shared" ref="E25" si="14">((E22-25)/25)*100</f>
        <v>-100</v>
      </c>
      <c r="F25" s="24">
        <f t="shared" ref="F25:H25" si="15">((F22-25)/25)*100</f>
        <v>-100</v>
      </c>
      <c r="G25" s="24">
        <f t="shared" ref="G25" si="16">((G22-25)/25)*100</f>
        <v>-100</v>
      </c>
      <c r="H25" s="24">
        <f t="shared" si="15"/>
        <v>-100</v>
      </c>
      <c r="I25" s="24">
        <f t="shared" ref="I25" si="17">((I22-25)/25)*100</f>
        <v>-100</v>
      </c>
      <c r="J25" s="24">
        <f t="shared" ref="J25" si="18">((J22-25)/25)*100</f>
        <v>-100</v>
      </c>
      <c r="K25" s="24">
        <f t="shared" ref="K25" si="19">((K22-25)/25)*100</f>
        <v>-100</v>
      </c>
      <c r="L25" s="24">
        <f t="shared" ref="L25:M25" si="20">((L22-25)/25)*100</f>
        <v>-100</v>
      </c>
      <c r="M25" s="24">
        <f t="shared" si="20"/>
        <v>-100</v>
      </c>
      <c r="N25" s="24">
        <f t="shared" ref="N25:O25" si="21">((N22-25)/25)*100</f>
        <v>-100</v>
      </c>
      <c r="O25" s="24">
        <f t="shared" si="21"/>
        <v>-100</v>
      </c>
      <c r="P25" s="24"/>
      <c r="Q25" s="9"/>
    </row>
    <row r="26" spans="1:20" s="4" customFormat="1" ht="17.100000000000001" hidden="1" customHeight="1" x14ac:dyDescent="0.2">
      <c r="A26" s="23" t="s">
        <v>36</v>
      </c>
      <c r="B26" s="22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/>
      <c r="Q26" s="9"/>
    </row>
    <row r="27" spans="1:20" s="33" customFormat="1" ht="15" customHeight="1" x14ac:dyDescent="0.25">
      <c r="A27" s="32" t="s">
        <v>27</v>
      </c>
      <c r="B27" s="157" t="s">
        <v>47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20" s="33" customFormat="1" ht="15" customHeight="1" x14ac:dyDescent="0.25">
      <c r="A28" s="34"/>
      <c r="B28" s="158" t="s">
        <v>74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20" s="33" customFormat="1" ht="15" customHeight="1" x14ac:dyDescent="0.25">
      <c r="A29" s="34"/>
      <c r="B29" s="92" t="s">
        <v>46</v>
      </c>
      <c r="C29" s="92"/>
      <c r="D29" s="92"/>
      <c r="E29" s="92"/>
      <c r="F29" s="92"/>
      <c r="G29" s="92"/>
      <c r="H29" s="92"/>
      <c r="I29" s="34"/>
      <c r="J29" s="34"/>
      <c r="K29" s="34"/>
      <c r="L29" s="34"/>
      <c r="M29" s="34"/>
      <c r="N29" s="34"/>
      <c r="O29" s="34"/>
      <c r="P29" s="34"/>
      <c r="Q29" s="34"/>
    </row>
    <row r="30" spans="1:20" s="33" customFormat="1" ht="15" customHeight="1" x14ac:dyDescent="0.25">
      <c r="A30" s="34"/>
      <c r="B30" s="158" t="s">
        <v>45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20" s="33" customFormat="1" ht="15" customHeight="1" x14ac:dyDescent="0.25">
      <c r="A31" s="92" t="s">
        <v>7</v>
      </c>
      <c r="B31" s="158" t="s">
        <v>75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20" s="4" customFormat="1" ht="12.95" customHeight="1" x14ac:dyDescent="0.2">
      <c r="B32" s="158" t="s">
        <v>76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s="4" customFormat="1" ht="12.95" customHeight="1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137"/>
      <c r="P33" s="92"/>
      <c r="Q33" s="92"/>
    </row>
    <row r="34" spans="1:17" s="4" customFormat="1" ht="14.1" customHeight="1" x14ac:dyDescent="0.2">
      <c r="A34" s="141" t="s">
        <v>89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36"/>
    </row>
    <row r="35" spans="1:17" s="4" customFormat="1" ht="14.1" customHeight="1" x14ac:dyDescent="0.2">
      <c r="A35" s="141" t="s">
        <v>29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36"/>
    </row>
  </sheetData>
  <mergeCells count="15">
    <mergeCell ref="A35:N35"/>
    <mergeCell ref="C3:P3"/>
    <mergeCell ref="A1:P1"/>
    <mergeCell ref="A2:P2"/>
    <mergeCell ref="A3:B4"/>
    <mergeCell ref="A13:B14"/>
    <mergeCell ref="C13:P13"/>
    <mergeCell ref="D14:E14"/>
    <mergeCell ref="B27:Q27"/>
    <mergeCell ref="B28:Q28"/>
    <mergeCell ref="B30:Q30"/>
    <mergeCell ref="B31:Q31"/>
    <mergeCell ref="B24:P24"/>
    <mergeCell ref="B32:Q32"/>
    <mergeCell ref="A34:N34"/>
  </mergeCells>
  <printOptions horizontalCentered="1"/>
  <pageMargins left="0.38" right="0.15748031496062992" top="0.19685039370078741" bottom="0.15748031496062992" header="0.19685039370078741" footer="0.15748031496062992"/>
  <pageSetup paperSize="9" scale="95" orientation="landscape" horizontalDpi="0" verticalDpi="0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A29" sqref="A29"/>
    </sheetView>
  </sheetViews>
  <sheetFormatPr defaultRowHeight="14.25" x14ac:dyDescent="0.2"/>
  <cols>
    <col min="1" max="1" width="40.625" customWidth="1"/>
    <col min="2" max="2" width="15.625" customWidth="1"/>
    <col min="3" max="4" width="10.625" hidden="1" customWidth="1"/>
    <col min="5" max="6" width="30.625" customWidth="1"/>
  </cols>
  <sheetData>
    <row r="1" spans="1:10" ht="15" customHeight="1" x14ac:dyDescent="0.35">
      <c r="A1" s="144" t="s">
        <v>56</v>
      </c>
      <c r="B1" s="144"/>
      <c r="C1" s="144"/>
      <c r="D1" s="144"/>
      <c r="E1" s="144"/>
      <c r="F1" s="144"/>
    </row>
    <row r="2" spans="1:10" s="4" customFormat="1" ht="15" customHeight="1" x14ac:dyDescent="0.2">
      <c r="A2" s="169" t="s">
        <v>24</v>
      </c>
      <c r="B2" s="169"/>
      <c r="C2" s="169"/>
      <c r="D2" s="169"/>
      <c r="E2" s="169"/>
      <c r="F2" s="169"/>
      <c r="G2" s="9"/>
      <c r="H2" s="9"/>
      <c r="I2" s="9"/>
      <c r="J2" s="9"/>
    </row>
    <row r="3" spans="1:10" s="4" customFormat="1" ht="15" customHeight="1" x14ac:dyDescent="0.2">
      <c r="A3" s="162" t="s">
        <v>48</v>
      </c>
      <c r="B3" s="162" t="s">
        <v>2</v>
      </c>
      <c r="C3" s="162" t="s">
        <v>42</v>
      </c>
      <c r="D3" s="162"/>
      <c r="E3" s="162" t="s">
        <v>78</v>
      </c>
      <c r="F3" s="162"/>
      <c r="G3" s="9"/>
      <c r="H3" s="9"/>
      <c r="I3" s="9"/>
      <c r="J3" s="9"/>
    </row>
    <row r="4" spans="1:10" s="4" customFormat="1" ht="15" customHeight="1" x14ac:dyDescent="0.2">
      <c r="A4" s="162"/>
      <c r="B4" s="162"/>
      <c r="C4" s="18" t="s">
        <v>39</v>
      </c>
      <c r="D4" s="18" t="s">
        <v>40</v>
      </c>
      <c r="E4" s="18" t="s">
        <v>79</v>
      </c>
      <c r="F4" s="18" t="s">
        <v>80</v>
      </c>
      <c r="G4" s="9"/>
      <c r="H4" s="9"/>
      <c r="I4" s="9"/>
      <c r="J4" s="9"/>
    </row>
    <row r="5" spans="1:10" s="4" customFormat="1" ht="15" customHeight="1" x14ac:dyDescent="0.2">
      <c r="A5" s="46" t="s">
        <v>73</v>
      </c>
      <c r="B5" s="47" t="s">
        <v>4</v>
      </c>
      <c r="C5" s="91">
        <v>5010</v>
      </c>
      <c r="D5" s="91">
        <v>4572</v>
      </c>
      <c r="E5" s="91">
        <v>1125</v>
      </c>
      <c r="F5" s="91"/>
      <c r="G5" s="9"/>
      <c r="H5" s="9"/>
      <c r="I5" s="9"/>
      <c r="J5" s="9"/>
    </row>
    <row r="6" spans="1:10" s="4" customFormat="1" ht="15" customHeight="1" x14ac:dyDescent="0.2">
      <c r="A6" s="7"/>
      <c r="B6" s="47" t="s">
        <v>4</v>
      </c>
      <c r="C6" s="160">
        <f>SUM(C5:D5)</f>
        <v>9582</v>
      </c>
      <c r="D6" s="160"/>
      <c r="E6" s="160">
        <f>SUM(E5:F5)</f>
        <v>1125</v>
      </c>
      <c r="F6" s="160"/>
      <c r="G6" s="9"/>
      <c r="H6" s="9"/>
      <c r="I6" s="9"/>
      <c r="J6" s="9"/>
    </row>
    <row r="7" spans="1:10" s="4" customFormat="1" ht="15" customHeight="1" x14ac:dyDescent="0.2">
      <c r="A7" s="5" t="s">
        <v>58</v>
      </c>
      <c r="B7" s="6" t="s">
        <v>4</v>
      </c>
      <c r="C7" s="44">
        <v>5010</v>
      </c>
      <c r="D7" s="44">
        <v>4572</v>
      </c>
      <c r="E7" s="87">
        <v>4176</v>
      </c>
      <c r="F7" s="87"/>
      <c r="G7" s="9"/>
      <c r="H7" s="9"/>
      <c r="I7" s="9"/>
      <c r="J7" s="9"/>
    </row>
    <row r="8" spans="1:10" s="4" customFormat="1" ht="15" customHeight="1" x14ac:dyDescent="0.2">
      <c r="A8" s="7"/>
      <c r="B8" s="6" t="s">
        <v>4</v>
      </c>
      <c r="C8" s="160">
        <f>SUM(C7:D7)</f>
        <v>9582</v>
      </c>
      <c r="D8" s="160"/>
      <c r="E8" s="160">
        <f>SUM(E7:F7)</f>
        <v>4176</v>
      </c>
      <c r="F8" s="160"/>
      <c r="G8" s="9"/>
      <c r="H8" s="9"/>
      <c r="I8" s="9"/>
      <c r="J8" s="9"/>
    </row>
    <row r="9" spans="1:10" s="4" customFormat="1" ht="15" customHeight="1" x14ac:dyDescent="0.2">
      <c r="A9" s="5" t="s">
        <v>59</v>
      </c>
      <c r="B9" s="6" t="s">
        <v>4</v>
      </c>
      <c r="C9" s="44">
        <v>2043</v>
      </c>
      <c r="D9" s="44">
        <v>1521</v>
      </c>
      <c r="E9" s="87">
        <v>2027</v>
      </c>
      <c r="F9" s="87"/>
      <c r="G9" s="9"/>
      <c r="H9" s="9"/>
      <c r="I9" s="9"/>
      <c r="J9" s="9"/>
    </row>
    <row r="10" spans="1:10" s="4" customFormat="1" ht="15" customHeight="1" x14ac:dyDescent="0.2">
      <c r="A10" s="7"/>
      <c r="B10" s="6" t="s">
        <v>4</v>
      </c>
      <c r="C10" s="160">
        <f>SUM(C9:D9)</f>
        <v>3564</v>
      </c>
      <c r="D10" s="160"/>
      <c r="E10" s="160">
        <f>SUM(E9:F9)</f>
        <v>2027</v>
      </c>
      <c r="F10" s="160"/>
      <c r="G10" s="9"/>
      <c r="H10" s="9"/>
      <c r="I10" s="9"/>
      <c r="J10" s="9"/>
    </row>
    <row r="11" spans="1:10" s="4" customFormat="1" ht="15" customHeight="1" x14ac:dyDescent="0.2">
      <c r="A11" s="46" t="s">
        <v>60</v>
      </c>
      <c r="B11" s="47" t="s">
        <v>4</v>
      </c>
      <c r="C11" s="45">
        <f>1410+726</f>
        <v>2136</v>
      </c>
      <c r="D11" s="45">
        <f>1102+260</f>
        <v>1362</v>
      </c>
      <c r="E11" s="86">
        <v>2229</v>
      </c>
      <c r="F11" s="86"/>
      <c r="G11" s="9"/>
      <c r="H11" s="9"/>
      <c r="I11" s="9"/>
      <c r="J11" s="9"/>
    </row>
    <row r="12" spans="1:10" s="4" customFormat="1" ht="15" customHeight="1" x14ac:dyDescent="0.2">
      <c r="A12" s="7"/>
      <c r="B12" s="47" t="s">
        <v>4</v>
      </c>
      <c r="C12" s="163">
        <f>SUM(C11:D11)</f>
        <v>3498</v>
      </c>
      <c r="D12" s="163"/>
      <c r="E12" s="163">
        <f>SUM(E11:F11)</f>
        <v>2229</v>
      </c>
      <c r="F12" s="163"/>
      <c r="G12" s="9"/>
      <c r="H12" s="9"/>
      <c r="I12" s="9"/>
      <c r="J12" s="9"/>
    </row>
    <row r="13" spans="1:10" s="4" customFormat="1" ht="15" customHeight="1" x14ac:dyDescent="0.2">
      <c r="A13" s="167" t="s">
        <v>61</v>
      </c>
      <c r="B13" s="47" t="s">
        <v>4</v>
      </c>
      <c r="C13" s="76">
        <v>1418</v>
      </c>
      <c r="D13" s="76">
        <v>1403</v>
      </c>
      <c r="E13" s="87">
        <f>1545+39</f>
        <v>1584</v>
      </c>
      <c r="F13" s="87"/>
      <c r="G13" s="9"/>
      <c r="H13" s="9"/>
      <c r="I13" s="9"/>
      <c r="J13" s="9"/>
    </row>
    <row r="14" spans="1:10" s="4" customFormat="1" ht="15" customHeight="1" x14ac:dyDescent="0.2">
      <c r="A14" s="168"/>
      <c r="B14" s="47" t="s">
        <v>4</v>
      </c>
      <c r="C14" s="160">
        <f>SUM(C13:D13)</f>
        <v>2821</v>
      </c>
      <c r="D14" s="160"/>
      <c r="E14" s="160">
        <f>SUM(E13:F13)</f>
        <v>1584</v>
      </c>
      <c r="F14" s="160"/>
      <c r="G14" s="9"/>
      <c r="H14" s="9"/>
      <c r="I14" s="9"/>
      <c r="J14" s="9"/>
    </row>
    <row r="15" spans="1:10" s="4" customFormat="1" ht="15" customHeight="1" x14ac:dyDescent="0.2">
      <c r="A15" s="46" t="s">
        <v>62</v>
      </c>
      <c r="B15" s="47" t="s">
        <v>4</v>
      </c>
      <c r="C15" s="76">
        <v>3953</v>
      </c>
      <c r="D15" s="76">
        <v>2687</v>
      </c>
      <c r="E15" s="87">
        <v>2987</v>
      </c>
      <c r="F15" s="87"/>
      <c r="G15" s="9"/>
      <c r="H15" s="9"/>
      <c r="I15" s="9"/>
      <c r="J15" s="9"/>
    </row>
    <row r="16" spans="1:10" s="4" customFormat="1" ht="15" customHeight="1" x14ac:dyDescent="0.2">
      <c r="A16" s="7"/>
      <c r="B16" s="47" t="s">
        <v>4</v>
      </c>
      <c r="C16" s="160">
        <f>SUM(C15:D15)</f>
        <v>6640</v>
      </c>
      <c r="D16" s="160"/>
      <c r="E16" s="160">
        <f>SUM(E15:F15)</f>
        <v>2987</v>
      </c>
      <c r="F16" s="160"/>
      <c r="G16" s="9"/>
      <c r="H16" s="9"/>
      <c r="I16" s="9"/>
      <c r="J16" s="9"/>
    </row>
    <row r="17" spans="1:10" s="4" customFormat="1" ht="15" customHeight="1" x14ac:dyDescent="0.2">
      <c r="A17" s="46" t="s">
        <v>67</v>
      </c>
      <c r="B17" s="47" t="s">
        <v>4</v>
      </c>
      <c r="C17" s="76">
        <v>1810</v>
      </c>
      <c r="D17" s="76">
        <v>1404</v>
      </c>
      <c r="E17" s="87">
        <v>1703</v>
      </c>
      <c r="F17" s="87"/>
      <c r="G17" s="9"/>
      <c r="H17" s="9"/>
      <c r="I17" s="9"/>
      <c r="J17" s="9"/>
    </row>
    <row r="18" spans="1:10" s="4" customFormat="1" ht="15" customHeight="1" x14ac:dyDescent="0.2">
      <c r="A18" s="7"/>
      <c r="B18" s="47" t="s">
        <v>4</v>
      </c>
      <c r="C18" s="160">
        <f>SUM(C17:D17)</f>
        <v>3214</v>
      </c>
      <c r="D18" s="160"/>
      <c r="E18" s="160">
        <f>SUM(E17:F17)</f>
        <v>1703</v>
      </c>
      <c r="F18" s="160"/>
      <c r="G18" s="9"/>
      <c r="H18" s="9"/>
      <c r="I18" s="9"/>
      <c r="J18" s="9"/>
    </row>
    <row r="19" spans="1:10" s="4" customFormat="1" ht="15" customHeight="1" x14ac:dyDescent="0.2">
      <c r="A19" s="46" t="s">
        <v>63</v>
      </c>
      <c r="B19" s="47" t="s">
        <v>4</v>
      </c>
      <c r="C19" s="77">
        <v>1710</v>
      </c>
      <c r="D19" s="77">
        <v>1437</v>
      </c>
      <c r="E19" s="86">
        <v>2066</v>
      </c>
      <c r="F19" s="86"/>
      <c r="G19" s="9"/>
      <c r="H19" s="9"/>
      <c r="I19" s="9"/>
      <c r="J19" s="9"/>
    </row>
    <row r="20" spans="1:10" s="4" customFormat="1" ht="15" customHeight="1" x14ac:dyDescent="0.2">
      <c r="A20" s="7"/>
      <c r="B20" s="47" t="s">
        <v>4</v>
      </c>
      <c r="C20" s="163">
        <f>SUM(C19:D19)</f>
        <v>3147</v>
      </c>
      <c r="D20" s="163"/>
      <c r="E20" s="163">
        <f>SUM(E19:F19)</f>
        <v>2066</v>
      </c>
      <c r="F20" s="163"/>
      <c r="G20" s="9"/>
      <c r="H20" s="9"/>
      <c r="I20" s="9"/>
      <c r="J20" s="9"/>
    </row>
    <row r="21" spans="1:10" s="4" customFormat="1" ht="15" customHeight="1" x14ac:dyDescent="0.2">
      <c r="A21" s="55" t="s">
        <v>57</v>
      </c>
      <c r="B21" s="47" t="s">
        <v>4</v>
      </c>
      <c r="C21" s="77">
        <v>756</v>
      </c>
      <c r="D21" s="77">
        <v>573</v>
      </c>
      <c r="E21" s="86">
        <v>595</v>
      </c>
      <c r="F21" s="86"/>
      <c r="G21" s="9"/>
      <c r="H21" s="9"/>
      <c r="I21" s="9"/>
      <c r="J21" s="9"/>
    </row>
    <row r="22" spans="1:10" s="4" customFormat="1" ht="15" customHeight="1" x14ac:dyDescent="0.2">
      <c r="A22" s="56"/>
      <c r="B22" s="47" t="s">
        <v>4</v>
      </c>
      <c r="C22" s="163">
        <f>SUM(C21:D21)</f>
        <v>1329</v>
      </c>
      <c r="D22" s="163"/>
      <c r="E22" s="163">
        <f>SUM(E21:F21)</f>
        <v>595</v>
      </c>
      <c r="F22" s="163"/>
      <c r="G22" s="9"/>
      <c r="H22" s="9"/>
      <c r="I22" s="9"/>
      <c r="J22" s="9"/>
    </row>
    <row r="23" spans="1:10" s="4" customFormat="1" ht="15" customHeight="1" x14ac:dyDescent="0.2">
      <c r="A23" s="167" t="s">
        <v>64</v>
      </c>
      <c r="B23" s="47" t="s">
        <v>4</v>
      </c>
      <c r="C23" s="76">
        <v>1582</v>
      </c>
      <c r="D23" s="76">
        <v>932</v>
      </c>
      <c r="E23" s="87">
        <v>1642</v>
      </c>
      <c r="F23" s="87"/>
      <c r="G23" s="9"/>
      <c r="H23" s="9"/>
      <c r="I23" s="9"/>
      <c r="J23" s="9"/>
    </row>
    <row r="24" spans="1:10" s="4" customFormat="1" ht="15" customHeight="1" x14ac:dyDescent="0.2">
      <c r="A24" s="168"/>
      <c r="B24" s="47" t="s">
        <v>4</v>
      </c>
      <c r="C24" s="160">
        <f>SUM(C23:D23)</f>
        <v>2514</v>
      </c>
      <c r="D24" s="160"/>
      <c r="E24" s="160">
        <f>SUM(E23:F23)</f>
        <v>1642</v>
      </c>
      <c r="F24" s="160"/>
      <c r="G24" s="9"/>
      <c r="H24" s="9"/>
      <c r="I24" s="9"/>
      <c r="J24" s="9"/>
    </row>
    <row r="25" spans="1:10" s="4" customFormat="1" ht="15" customHeight="1" x14ac:dyDescent="0.2">
      <c r="A25" s="46" t="s">
        <v>65</v>
      </c>
      <c r="B25" s="47" t="s">
        <v>4</v>
      </c>
      <c r="C25" s="76">
        <v>1205</v>
      </c>
      <c r="D25" s="76">
        <v>926</v>
      </c>
      <c r="E25" s="87">
        <f>226+1802</f>
        <v>2028</v>
      </c>
      <c r="F25" s="87"/>
      <c r="G25" s="9"/>
      <c r="H25" s="9"/>
      <c r="I25" s="9"/>
      <c r="J25" s="9"/>
    </row>
    <row r="26" spans="1:10" s="4" customFormat="1" ht="15" customHeight="1" x14ac:dyDescent="0.2">
      <c r="A26" s="7"/>
      <c r="B26" s="47" t="s">
        <v>4</v>
      </c>
      <c r="C26" s="160">
        <f>SUM(C25:D25)</f>
        <v>2131</v>
      </c>
      <c r="D26" s="160"/>
      <c r="E26" s="160">
        <f>SUM(E25:F25)</f>
        <v>2028</v>
      </c>
      <c r="F26" s="160"/>
      <c r="G26" s="9"/>
      <c r="H26" s="9"/>
      <c r="I26" s="9"/>
      <c r="J26" s="9"/>
    </row>
    <row r="27" spans="1:10" s="4" customFormat="1" ht="15" customHeight="1" x14ac:dyDescent="0.2">
      <c r="A27" s="46" t="s">
        <v>66</v>
      </c>
      <c r="B27" s="47" t="s">
        <v>4</v>
      </c>
      <c r="C27" s="77">
        <v>1195</v>
      </c>
      <c r="D27" s="77">
        <v>1378</v>
      </c>
      <c r="E27" s="86">
        <v>1859</v>
      </c>
      <c r="F27" s="86"/>
      <c r="G27" s="9"/>
      <c r="H27" s="9"/>
      <c r="I27" s="9"/>
      <c r="J27" s="9"/>
    </row>
    <row r="28" spans="1:10" s="4" customFormat="1" ht="15" customHeight="1" x14ac:dyDescent="0.2">
      <c r="A28" s="7"/>
      <c r="B28" s="47" t="s">
        <v>4</v>
      </c>
      <c r="C28" s="163">
        <f>SUM(C27:D27)</f>
        <v>2573</v>
      </c>
      <c r="D28" s="163"/>
      <c r="E28" s="163">
        <f>SUM(E27:F27)</f>
        <v>1859</v>
      </c>
      <c r="F28" s="163"/>
      <c r="G28" s="9"/>
      <c r="H28" s="9"/>
      <c r="I28" s="9"/>
      <c r="J28" s="9"/>
    </row>
    <row r="29" spans="1:10" s="4" customFormat="1" ht="15" customHeight="1" x14ac:dyDescent="0.2">
      <c r="A29" s="46" t="s">
        <v>81</v>
      </c>
      <c r="B29" s="47" t="s">
        <v>4</v>
      </c>
      <c r="C29" s="139">
        <v>1195</v>
      </c>
      <c r="D29" s="139">
        <v>1378</v>
      </c>
      <c r="E29" s="139">
        <v>283</v>
      </c>
      <c r="F29" s="139"/>
      <c r="G29" s="9"/>
      <c r="H29" s="9"/>
      <c r="I29" s="9"/>
      <c r="J29" s="9"/>
    </row>
    <row r="30" spans="1:10" s="4" customFormat="1" ht="15" customHeight="1" x14ac:dyDescent="0.2">
      <c r="A30" s="7"/>
      <c r="B30" s="47" t="s">
        <v>4</v>
      </c>
      <c r="C30" s="163">
        <f>SUM(C29:D29)</f>
        <v>2573</v>
      </c>
      <c r="D30" s="163"/>
      <c r="E30" s="163">
        <f>SUM(E29:F29)</f>
        <v>283</v>
      </c>
      <c r="F30" s="163"/>
      <c r="G30" s="9"/>
      <c r="H30" s="9"/>
      <c r="I30" s="9"/>
      <c r="J30" s="9"/>
    </row>
    <row r="31" spans="1:10" s="4" customFormat="1" ht="15" customHeight="1" x14ac:dyDescent="0.2">
      <c r="A31" s="164" t="s">
        <v>0</v>
      </c>
      <c r="B31" s="6" t="s">
        <v>4</v>
      </c>
      <c r="C31" s="44" t="e">
        <f>#REF!+C7+C9+C11+C13+C15+C17+C19+C21+C23+C25+#REF!+C27+#REF!</f>
        <v>#REF!</v>
      </c>
      <c r="D31" s="82" t="e">
        <f>#REF!+D7+D9+D11+D13+D15+D17+D19+D21+D23+D25+#REF!+D27+#REF!</f>
        <v>#REF!</v>
      </c>
      <c r="E31" s="87">
        <f>E7+E9+E11+E13+E15+E17+E19+E21+E23+E25+E27+E5+E29</f>
        <v>24304</v>
      </c>
      <c r="F31" s="138">
        <f>F7+F9+F11+F13+F15+F17+F19+F21+F23+F25+F27+F5+F29</f>
        <v>0</v>
      </c>
      <c r="G31" s="9"/>
      <c r="H31" s="9"/>
      <c r="I31" s="9"/>
      <c r="J31" s="9"/>
    </row>
    <row r="32" spans="1:10" s="4" customFormat="1" ht="15" customHeight="1" x14ac:dyDescent="0.2">
      <c r="A32" s="165"/>
      <c r="B32" s="17" t="s">
        <v>25</v>
      </c>
      <c r="C32" s="160" t="e">
        <f>SUM(C31:D31)</f>
        <v>#REF!</v>
      </c>
      <c r="D32" s="160"/>
      <c r="E32" s="160">
        <f>SUM(E31:F31)</f>
        <v>24304</v>
      </c>
      <c r="F32" s="160"/>
      <c r="G32" s="21"/>
      <c r="H32" s="21"/>
      <c r="I32" s="9"/>
      <c r="J32" s="9"/>
    </row>
    <row r="33" spans="1:10" s="4" customFormat="1" ht="15" customHeight="1" x14ac:dyDescent="0.2">
      <c r="A33" s="166"/>
      <c r="B33" s="19" t="s">
        <v>5</v>
      </c>
      <c r="C33" s="161" t="e">
        <f>C32/36</f>
        <v>#REF!</v>
      </c>
      <c r="D33" s="161"/>
      <c r="E33" s="161">
        <f>E32/18</f>
        <v>1350.2222222222222</v>
      </c>
      <c r="F33" s="161"/>
      <c r="G33" s="9"/>
      <c r="H33" s="9"/>
      <c r="I33" s="9"/>
      <c r="J33" s="9"/>
    </row>
    <row r="34" spans="1:10" s="4" customFormat="1" x14ac:dyDescent="0.2">
      <c r="A34" s="10"/>
      <c r="B34" s="10"/>
      <c r="C34" s="10"/>
      <c r="D34" s="10"/>
      <c r="E34" s="10"/>
      <c r="F34" s="10"/>
      <c r="G34" s="9"/>
      <c r="H34" s="9"/>
      <c r="I34" s="9"/>
      <c r="J34" s="9"/>
    </row>
    <row r="35" spans="1:10" ht="18.75" x14ac:dyDescent="0.2">
      <c r="A35" s="1"/>
      <c r="G35" s="3"/>
      <c r="H35" s="3"/>
      <c r="I35" s="3"/>
      <c r="J35" s="3"/>
    </row>
    <row r="36" spans="1:10" x14ac:dyDescent="0.2">
      <c r="G36" s="3"/>
      <c r="H36" s="3"/>
      <c r="I36" s="3"/>
      <c r="J36" s="3"/>
    </row>
    <row r="37" spans="1:10" x14ac:dyDescent="0.2">
      <c r="G37" s="3"/>
      <c r="H37" s="3"/>
      <c r="I37" s="3"/>
      <c r="J37" s="3"/>
    </row>
    <row r="38" spans="1:10" x14ac:dyDescent="0.2">
      <c r="G38" s="3"/>
      <c r="H38" s="3"/>
      <c r="I38" s="3"/>
      <c r="J38" s="3"/>
    </row>
    <row r="39" spans="1:10" x14ac:dyDescent="0.2">
      <c r="G39" s="3"/>
      <c r="H39" s="3"/>
      <c r="I39" s="3"/>
      <c r="J39" s="3"/>
    </row>
    <row r="40" spans="1:10" x14ac:dyDescent="0.2">
      <c r="G40" s="3"/>
      <c r="H40" s="3"/>
      <c r="I40" s="3"/>
      <c r="J40" s="3"/>
    </row>
    <row r="41" spans="1:10" x14ac:dyDescent="0.2">
      <c r="G41" s="3"/>
      <c r="H41" s="3"/>
      <c r="I41" s="3"/>
      <c r="J41" s="3"/>
    </row>
  </sheetData>
  <mergeCells count="39">
    <mergeCell ref="E30:F30"/>
    <mergeCell ref="A23:A24"/>
    <mergeCell ref="C24:D24"/>
    <mergeCell ref="E20:F20"/>
    <mergeCell ref="A1:F1"/>
    <mergeCell ref="A2:F2"/>
    <mergeCell ref="E12:F12"/>
    <mergeCell ref="E14:F14"/>
    <mergeCell ref="E16:F16"/>
    <mergeCell ref="C6:D6"/>
    <mergeCell ref="E6:F6"/>
    <mergeCell ref="E10:F10"/>
    <mergeCell ref="E3:F3"/>
    <mergeCell ref="E8:F8"/>
    <mergeCell ref="A13:A14"/>
    <mergeCell ref="A31:A33"/>
    <mergeCell ref="A3:A4"/>
    <mergeCell ref="B3:B4"/>
    <mergeCell ref="C20:D20"/>
    <mergeCell ref="E22:F22"/>
    <mergeCell ref="C22:D22"/>
    <mergeCell ref="C16:D16"/>
    <mergeCell ref="C18:D18"/>
    <mergeCell ref="E32:F32"/>
    <mergeCell ref="E33:F33"/>
    <mergeCell ref="E18:F18"/>
    <mergeCell ref="E24:F24"/>
    <mergeCell ref="E28:F28"/>
    <mergeCell ref="C28:D28"/>
    <mergeCell ref="E26:F26"/>
    <mergeCell ref="C26:D26"/>
    <mergeCell ref="C32:D32"/>
    <mergeCell ref="C33:D33"/>
    <mergeCell ref="C3:D3"/>
    <mergeCell ref="C8:D8"/>
    <mergeCell ref="C10:D10"/>
    <mergeCell ref="C12:D12"/>
    <mergeCell ref="C14:D14"/>
    <mergeCell ref="C30:D30"/>
  </mergeCells>
  <pageMargins left="0.75" right="0.19" top="0.17" bottom="0.3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F30" sqref="F30"/>
    </sheetView>
  </sheetViews>
  <sheetFormatPr defaultRowHeight="14.25" x14ac:dyDescent="0.2"/>
  <cols>
    <col min="1" max="1" width="40.625" customWidth="1"/>
    <col min="2" max="2" width="15.625" customWidth="1"/>
    <col min="3" max="5" width="8.125" hidden="1" customWidth="1"/>
    <col min="6" max="8" width="20.625" customWidth="1"/>
  </cols>
  <sheetData>
    <row r="1" spans="1:8" ht="17.100000000000001" customHeight="1" x14ac:dyDescent="0.2">
      <c r="A1" s="175" t="s">
        <v>56</v>
      </c>
      <c r="B1" s="175"/>
      <c r="C1" s="175"/>
      <c r="D1" s="175"/>
      <c r="E1" s="175"/>
      <c r="F1" s="175"/>
      <c r="G1" s="175"/>
      <c r="H1" s="175"/>
    </row>
    <row r="2" spans="1:8" s="4" customFormat="1" ht="17.100000000000001" customHeight="1" x14ac:dyDescent="0.2">
      <c r="A2" s="176" t="s">
        <v>23</v>
      </c>
      <c r="B2" s="176"/>
      <c r="C2" s="176"/>
      <c r="D2" s="176"/>
      <c r="E2" s="176"/>
      <c r="F2" s="176"/>
      <c r="G2" s="176"/>
      <c r="H2" s="176"/>
    </row>
    <row r="3" spans="1:8" s="4" customFormat="1" ht="17.100000000000001" customHeight="1" x14ac:dyDescent="0.2">
      <c r="A3" s="174" t="s">
        <v>48</v>
      </c>
      <c r="B3" s="174" t="s">
        <v>2</v>
      </c>
      <c r="C3" s="174" t="s">
        <v>38</v>
      </c>
      <c r="D3" s="174"/>
      <c r="E3" s="174"/>
      <c r="F3" s="174" t="s">
        <v>82</v>
      </c>
      <c r="G3" s="174"/>
      <c r="H3" s="174"/>
    </row>
    <row r="4" spans="1:8" s="4" customFormat="1" ht="17.100000000000001" customHeight="1" x14ac:dyDescent="0.2">
      <c r="A4" s="174"/>
      <c r="B4" s="174"/>
      <c r="C4" s="20" t="s">
        <v>39</v>
      </c>
      <c r="D4" s="20" t="s">
        <v>40</v>
      </c>
      <c r="E4" s="20" t="s">
        <v>41</v>
      </c>
      <c r="F4" s="20" t="s">
        <v>79</v>
      </c>
      <c r="G4" s="20" t="s">
        <v>80</v>
      </c>
      <c r="H4" s="20" t="s">
        <v>83</v>
      </c>
    </row>
    <row r="5" spans="1:8" s="4" customFormat="1" ht="16.5" customHeight="1" x14ac:dyDescent="0.2">
      <c r="A5" s="170" t="s">
        <v>58</v>
      </c>
      <c r="B5" s="53" t="s">
        <v>4</v>
      </c>
      <c r="C5" s="52">
        <v>78</v>
      </c>
      <c r="D5" s="52">
        <v>483</v>
      </c>
      <c r="E5" s="52">
        <v>180</v>
      </c>
      <c r="F5" s="86">
        <v>525</v>
      </c>
      <c r="G5" s="86"/>
      <c r="H5" s="86"/>
    </row>
    <row r="6" spans="1:8" s="4" customFormat="1" ht="16.5" customHeight="1" x14ac:dyDescent="0.2">
      <c r="A6" s="171"/>
      <c r="B6" s="53" t="s">
        <v>4</v>
      </c>
      <c r="C6" s="163">
        <f>SUM(C5:E5)</f>
        <v>741</v>
      </c>
      <c r="D6" s="163"/>
      <c r="E6" s="163"/>
      <c r="F6" s="163">
        <f>SUM(F5:H5)</f>
        <v>525</v>
      </c>
      <c r="G6" s="163"/>
      <c r="H6" s="163"/>
    </row>
    <row r="7" spans="1:8" s="4" customFormat="1" ht="16.5" customHeight="1" x14ac:dyDescent="0.2">
      <c r="A7" s="170" t="s">
        <v>59</v>
      </c>
      <c r="B7" s="59" t="s">
        <v>4</v>
      </c>
      <c r="C7" s="57">
        <v>81</v>
      </c>
      <c r="D7" s="57">
        <v>72</v>
      </c>
      <c r="E7" s="57">
        <v>30</v>
      </c>
      <c r="F7" s="86">
        <v>137</v>
      </c>
      <c r="G7" s="86"/>
      <c r="H7" s="86"/>
    </row>
    <row r="8" spans="1:8" s="4" customFormat="1" ht="16.5" customHeight="1" x14ac:dyDescent="0.2">
      <c r="A8" s="171"/>
      <c r="B8" s="59" t="s">
        <v>4</v>
      </c>
      <c r="C8" s="163">
        <f>SUM(C7:E7)</f>
        <v>183</v>
      </c>
      <c r="D8" s="163"/>
      <c r="E8" s="163"/>
      <c r="F8" s="163">
        <f>SUM(F7:H7)</f>
        <v>137</v>
      </c>
      <c r="G8" s="163"/>
      <c r="H8" s="163"/>
    </row>
    <row r="9" spans="1:8" s="4" customFormat="1" ht="16.5" customHeight="1" x14ac:dyDescent="0.2">
      <c r="A9" s="170" t="s">
        <v>60</v>
      </c>
      <c r="B9" s="78" t="s">
        <v>4</v>
      </c>
      <c r="C9" s="77">
        <v>80</v>
      </c>
      <c r="D9" s="77">
        <v>48</v>
      </c>
      <c r="E9" s="77">
        <v>0</v>
      </c>
      <c r="F9" s="86">
        <v>255</v>
      </c>
      <c r="G9" s="86"/>
      <c r="H9" s="86"/>
    </row>
    <row r="10" spans="1:8" s="4" customFormat="1" ht="16.5" customHeight="1" x14ac:dyDescent="0.2">
      <c r="A10" s="171"/>
      <c r="B10" s="78" t="s">
        <v>4</v>
      </c>
      <c r="C10" s="163">
        <f>SUM(C9:E9)</f>
        <v>128</v>
      </c>
      <c r="D10" s="163"/>
      <c r="E10" s="163"/>
      <c r="F10" s="163">
        <f>SUM(F9:H9)</f>
        <v>255</v>
      </c>
      <c r="G10" s="163"/>
      <c r="H10" s="163"/>
    </row>
    <row r="11" spans="1:8" s="4" customFormat="1" ht="16.5" customHeight="1" x14ac:dyDescent="0.2">
      <c r="A11" s="170" t="s">
        <v>61</v>
      </c>
      <c r="B11" s="78" t="s">
        <v>4</v>
      </c>
      <c r="C11" s="77">
        <v>66</v>
      </c>
      <c r="D11" s="77">
        <v>0</v>
      </c>
      <c r="E11" s="77">
        <v>54</v>
      </c>
      <c r="F11" s="86"/>
      <c r="G11" s="86"/>
      <c r="H11" s="86"/>
    </row>
    <row r="12" spans="1:8" s="4" customFormat="1" ht="16.5" customHeight="1" x14ac:dyDescent="0.2">
      <c r="A12" s="171"/>
      <c r="B12" s="78" t="s">
        <v>4</v>
      </c>
      <c r="C12" s="163">
        <f>SUM(C11:E11)</f>
        <v>120</v>
      </c>
      <c r="D12" s="163"/>
      <c r="E12" s="163"/>
      <c r="F12" s="163">
        <f>SUM(F11:H11)</f>
        <v>0</v>
      </c>
      <c r="G12" s="163"/>
      <c r="H12" s="163"/>
    </row>
    <row r="13" spans="1:8" s="4" customFormat="1" ht="16.5" customHeight="1" x14ac:dyDescent="0.2">
      <c r="A13" s="170" t="s">
        <v>62</v>
      </c>
      <c r="B13" s="78" t="s">
        <v>4</v>
      </c>
      <c r="C13" s="77">
        <v>959</v>
      </c>
      <c r="D13" s="77">
        <v>654</v>
      </c>
      <c r="E13" s="77">
        <v>244</v>
      </c>
      <c r="F13" s="86">
        <v>222</v>
      </c>
      <c r="G13" s="86"/>
      <c r="H13" s="86"/>
    </row>
    <row r="14" spans="1:8" s="4" customFormat="1" ht="16.5" customHeight="1" x14ac:dyDescent="0.2">
      <c r="A14" s="171"/>
      <c r="B14" s="78" t="s">
        <v>4</v>
      </c>
      <c r="C14" s="163">
        <f>SUM(C13:E13)</f>
        <v>1857</v>
      </c>
      <c r="D14" s="163"/>
      <c r="E14" s="163"/>
      <c r="F14" s="163">
        <f>SUM(F13:H13)</f>
        <v>222</v>
      </c>
      <c r="G14" s="163"/>
      <c r="H14" s="163"/>
    </row>
    <row r="15" spans="1:8" s="4" customFormat="1" ht="16.5" customHeight="1" x14ac:dyDescent="0.2">
      <c r="A15" s="170" t="s">
        <v>63</v>
      </c>
      <c r="B15" s="78" t="s">
        <v>4</v>
      </c>
      <c r="C15" s="77">
        <v>345</v>
      </c>
      <c r="D15" s="77">
        <v>360</v>
      </c>
      <c r="E15" s="77">
        <v>75</v>
      </c>
      <c r="F15" s="86">
        <v>193</v>
      </c>
      <c r="G15" s="86"/>
      <c r="H15" s="86"/>
    </row>
    <row r="16" spans="1:8" s="4" customFormat="1" ht="16.5" customHeight="1" x14ac:dyDescent="0.2">
      <c r="A16" s="171"/>
      <c r="B16" s="78" t="s">
        <v>4</v>
      </c>
      <c r="C16" s="163">
        <f>SUM(C15:E15)</f>
        <v>780</v>
      </c>
      <c r="D16" s="163"/>
      <c r="E16" s="163"/>
      <c r="F16" s="163">
        <f>SUM(F15:H15)</f>
        <v>193</v>
      </c>
      <c r="G16" s="163"/>
      <c r="H16" s="163"/>
    </row>
    <row r="17" spans="1:8" s="4" customFormat="1" ht="16.5" hidden="1" customHeight="1" x14ac:dyDescent="0.2">
      <c r="A17" s="170" t="s">
        <v>64</v>
      </c>
      <c r="B17" s="78" t="s">
        <v>4</v>
      </c>
      <c r="C17" s="77">
        <v>89</v>
      </c>
      <c r="D17" s="77">
        <v>205</v>
      </c>
      <c r="E17" s="77">
        <v>0</v>
      </c>
      <c r="F17" s="86"/>
      <c r="G17" s="86"/>
      <c r="H17" s="86"/>
    </row>
    <row r="18" spans="1:8" s="4" customFormat="1" ht="16.5" hidden="1" customHeight="1" x14ac:dyDescent="0.2">
      <c r="A18" s="171"/>
      <c r="B18" s="78" t="s">
        <v>4</v>
      </c>
      <c r="C18" s="163">
        <f>SUM(C17:E17)</f>
        <v>294</v>
      </c>
      <c r="D18" s="163"/>
      <c r="E18" s="163"/>
      <c r="F18" s="163">
        <f>SUM(F17:H17)</f>
        <v>0</v>
      </c>
      <c r="G18" s="163"/>
      <c r="H18" s="163"/>
    </row>
    <row r="19" spans="1:8" s="4" customFormat="1" ht="16.5" customHeight="1" x14ac:dyDescent="0.2">
      <c r="A19" s="170" t="s">
        <v>65</v>
      </c>
      <c r="B19" s="78" t="s">
        <v>4</v>
      </c>
      <c r="C19" s="77">
        <v>236</v>
      </c>
      <c r="D19" s="77">
        <v>245</v>
      </c>
      <c r="E19" s="77">
        <v>72</v>
      </c>
      <c r="F19" s="86">
        <v>226</v>
      </c>
      <c r="G19" s="86"/>
      <c r="H19" s="86"/>
    </row>
    <row r="20" spans="1:8" s="4" customFormat="1" ht="16.5" customHeight="1" x14ac:dyDescent="0.2">
      <c r="A20" s="171"/>
      <c r="B20" s="78" t="s">
        <v>4</v>
      </c>
      <c r="C20" s="163">
        <f>SUM(C19:E19)</f>
        <v>553</v>
      </c>
      <c r="D20" s="163"/>
      <c r="E20" s="163"/>
      <c r="F20" s="163">
        <f>SUM(F19:H19)</f>
        <v>226</v>
      </c>
      <c r="G20" s="163"/>
      <c r="H20" s="163"/>
    </row>
    <row r="21" spans="1:8" s="4" customFormat="1" ht="16.5" hidden="1" customHeight="1" x14ac:dyDescent="0.2">
      <c r="A21" s="170" t="s">
        <v>66</v>
      </c>
      <c r="B21" s="78" t="s">
        <v>4</v>
      </c>
      <c r="C21" s="77">
        <v>93</v>
      </c>
      <c r="D21" s="77">
        <v>50</v>
      </c>
      <c r="E21" s="77">
        <v>0</v>
      </c>
      <c r="F21" s="86"/>
      <c r="G21" s="86"/>
      <c r="H21" s="86"/>
    </row>
    <row r="22" spans="1:8" s="4" customFormat="1" ht="16.5" hidden="1" customHeight="1" x14ac:dyDescent="0.2">
      <c r="A22" s="171"/>
      <c r="B22" s="78" t="s">
        <v>4</v>
      </c>
      <c r="C22" s="163">
        <f>SUM(C21:E21)</f>
        <v>143</v>
      </c>
      <c r="D22" s="163"/>
      <c r="E22" s="163"/>
      <c r="F22" s="163">
        <f>SUM(F21:H21)</f>
        <v>0</v>
      </c>
      <c r="G22" s="163"/>
      <c r="H22" s="163"/>
    </row>
    <row r="23" spans="1:8" s="4" customFormat="1" ht="16.5" customHeight="1" x14ac:dyDescent="0.2">
      <c r="A23" s="170" t="s">
        <v>67</v>
      </c>
      <c r="B23" s="85" t="s">
        <v>4</v>
      </c>
      <c r="C23" s="84">
        <v>0</v>
      </c>
      <c r="D23" s="84">
        <v>0</v>
      </c>
      <c r="E23" s="84">
        <v>3</v>
      </c>
      <c r="F23" s="86">
        <v>68</v>
      </c>
      <c r="G23" s="86"/>
      <c r="H23" s="86"/>
    </row>
    <row r="24" spans="1:8" s="4" customFormat="1" ht="16.5" customHeight="1" x14ac:dyDescent="0.2">
      <c r="A24" s="171"/>
      <c r="B24" s="85" t="s">
        <v>4</v>
      </c>
      <c r="C24" s="163">
        <f>SUM(C23:E23)</f>
        <v>3</v>
      </c>
      <c r="D24" s="163"/>
      <c r="E24" s="163"/>
      <c r="F24" s="163">
        <f>SUM(F23:H23)</f>
        <v>68</v>
      </c>
      <c r="G24" s="163"/>
      <c r="H24" s="163"/>
    </row>
    <row r="25" spans="1:8" s="4" customFormat="1" ht="16.5" customHeight="1" x14ac:dyDescent="0.2">
      <c r="A25" s="170" t="s">
        <v>81</v>
      </c>
      <c r="B25" s="140" t="s">
        <v>4</v>
      </c>
      <c r="C25" s="139">
        <v>0</v>
      </c>
      <c r="D25" s="139">
        <v>0</v>
      </c>
      <c r="E25" s="139">
        <v>3</v>
      </c>
      <c r="F25" s="139">
        <v>92</v>
      </c>
      <c r="G25" s="139"/>
      <c r="H25" s="139"/>
    </row>
    <row r="26" spans="1:8" s="4" customFormat="1" ht="16.5" customHeight="1" x14ac:dyDescent="0.2">
      <c r="A26" s="171"/>
      <c r="B26" s="140" t="s">
        <v>4</v>
      </c>
      <c r="C26" s="163">
        <f>SUM(C25:E25)</f>
        <v>3</v>
      </c>
      <c r="D26" s="163"/>
      <c r="E26" s="163"/>
      <c r="F26" s="163">
        <f>SUM(F25:H25)</f>
        <v>92</v>
      </c>
      <c r="G26" s="163"/>
      <c r="H26" s="163"/>
    </row>
    <row r="27" spans="1:8" s="4" customFormat="1" ht="16.5" customHeight="1" x14ac:dyDescent="0.2">
      <c r="A27" s="173" t="s">
        <v>0</v>
      </c>
      <c r="B27" s="53" t="s">
        <v>4</v>
      </c>
      <c r="C27" s="52" t="e">
        <f>#REF!+C5+C7+C9+C11+C13+C15+C17+C19+#REF!+C21+#REF!+C23</f>
        <v>#REF!</v>
      </c>
      <c r="D27" s="84" t="e">
        <f>#REF!+D5+D7+D9+D11+D13+D15+D17+D19+#REF!+D21+#REF!+D23</f>
        <v>#REF!</v>
      </c>
      <c r="E27" s="84" t="e">
        <f>#REF!+E5+E7+E9+E11+E13+E15+E17+E19+#REF!+E21+#REF!+E23</f>
        <v>#REF!</v>
      </c>
      <c r="F27" s="86">
        <f>F5+F7+F9+F11+F13+F15+F17+F19+F21+F23+F25</f>
        <v>1718</v>
      </c>
      <c r="G27" s="139">
        <f t="shared" ref="G27:H27" si="0">G5+G7+G9+G11+G13+G15+G17+G19+G21+G23+G25</f>
        <v>0</v>
      </c>
      <c r="H27" s="139">
        <f t="shared" si="0"/>
        <v>0</v>
      </c>
    </row>
    <row r="28" spans="1:8" s="4" customFormat="1" ht="16.5" customHeight="1" x14ac:dyDescent="0.2">
      <c r="A28" s="173"/>
      <c r="B28" s="53" t="s">
        <v>4</v>
      </c>
      <c r="C28" s="163" t="e">
        <f>SUM(C27:E27)</f>
        <v>#REF!</v>
      </c>
      <c r="D28" s="163"/>
      <c r="E28" s="163"/>
      <c r="F28" s="163">
        <f>SUM(F27:H27)</f>
        <v>1718</v>
      </c>
      <c r="G28" s="163"/>
      <c r="H28" s="163"/>
    </row>
    <row r="29" spans="1:8" s="4" customFormat="1" ht="16.5" customHeight="1" x14ac:dyDescent="0.2">
      <c r="A29" s="173"/>
      <c r="B29" s="54" t="s">
        <v>5</v>
      </c>
      <c r="C29" s="172" t="e">
        <f>C28/36</f>
        <v>#REF!</v>
      </c>
      <c r="D29" s="172"/>
      <c r="E29" s="172"/>
      <c r="F29" s="172">
        <f>F28/12</f>
        <v>143.16666666666666</v>
      </c>
      <c r="G29" s="172"/>
      <c r="H29" s="172"/>
    </row>
    <row r="30" spans="1:8" s="4" customFormat="1" ht="18.75" x14ac:dyDescent="0.2">
      <c r="A30" s="8"/>
      <c r="B30" s="8"/>
      <c r="C30" s="8"/>
      <c r="D30" s="8"/>
      <c r="E30" s="8"/>
      <c r="F30" s="8"/>
      <c r="G30" s="8"/>
      <c r="H30" s="8"/>
    </row>
    <row r="31" spans="1:8" ht="18.75" x14ac:dyDescent="0.25">
      <c r="A31" s="1"/>
      <c r="B31" s="2"/>
      <c r="C31" s="2"/>
      <c r="D31" s="2"/>
      <c r="E31" s="2"/>
      <c r="F31" s="2"/>
      <c r="G31" s="2"/>
      <c r="H31" s="2"/>
    </row>
  </sheetData>
  <mergeCells count="44">
    <mergeCell ref="F24:H24"/>
    <mergeCell ref="F29:H29"/>
    <mergeCell ref="A1:H1"/>
    <mergeCell ref="A2:H2"/>
    <mergeCell ref="F16:H16"/>
    <mergeCell ref="F18:H18"/>
    <mergeCell ref="F20:H20"/>
    <mergeCell ref="F22:H22"/>
    <mergeCell ref="F6:H6"/>
    <mergeCell ref="F8:H8"/>
    <mergeCell ref="F10:H10"/>
    <mergeCell ref="F12:H12"/>
    <mergeCell ref="F14:H14"/>
    <mergeCell ref="A23:A24"/>
    <mergeCell ref="C24:E24"/>
    <mergeCell ref="F28:H28"/>
    <mergeCell ref="A3:A4"/>
    <mergeCell ref="B3:B4"/>
    <mergeCell ref="F3:H3"/>
    <mergeCell ref="C3:E3"/>
    <mergeCell ref="C28:E28"/>
    <mergeCell ref="A15:A16"/>
    <mergeCell ref="C16:E16"/>
    <mergeCell ref="A13:A14"/>
    <mergeCell ref="C14:E14"/>
    <mergeCell ref="A11:A12"/>
    <mergeCell ref="C12:E12"/>
    <mergeCell ref="C22:E22"/>
    <mergeCell ref="A19:A20"/>
    <mergeCell ref="C20:E20"/>
    <mergeCell ref="F26:H26"/>
    <mergeCell ref="A17:A18"/>
    <mergeCell ref="C29:E29"/>
    <mergeCell ref="A5:A6"/>
    <mergeCell ref="C6:E6"/>
    <mergeCell ref="A7:A8"/>
    <mergeCell ref="C8:E8"/>
    <mergeCell ref="A27:A29"/>
    <mergeCell ref="A9:A10"/>
    <mergeCell ref="C10:E10"/>
    <mergeCell ref="C18:E18"/>
    <mergeCell ref="A25:A26"/>
    <mergeCell ref="C26:E26"/>
    <mergeCell ref="A21:A22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3" sqref="A3:A4"/>
    </sheetView>
  </sheetViews>
  <sheetFormatPr defaultRowHeight="14.25" x14ac:dyDescent="0.2"/>
  <cols>
    <col min="1" max="1" width="18.25" customWidth="1"/>
  </cols>
  <sheetData>
    <row r="1" spans="1:10" ht="21" x14ac:dyDescent="0.35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7.100000000000001" customHeight="1" x14ac:dyDescent="0.2">
      <c r="A2" s="185" t="s">
        <v>55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7.100000000000001" customHeight="1" x14ac:dyDescent="0.2">
      <c r="A3" s="186" t="s">
        <v>48</v>
      </c>
      <c r="B3" s="186" t="s">
        <v>2</v>
      </c>
      <c r="C3" s="186" t="s">
        <v>11</v>
      </c>
      <c r="D3" s="186"/>
      <c r="E3" s="186" t="s">
        <v>12</v>
      </c>
      <c r="F3" s="186"/>
      <c r="G3" s="186" t="s">
        <v>13</v>
      </c>
      <c r="H3" s="186"/>
      <c r="I3" s="186" t="s">
        <v>43</v>
      </c>
      <c r="J3" s="186"/>
    </row>
    <row r="4" spans="1:10" ht="17.100000000000001" customHeight="1" x14ac:dyDescent="0.2">
      <c r="A4" s="187"/>
      <c r="B4" s="186"/>
      <c r="C4" s="68" t="s">
        <v>16</v>
      </c>
      <c r="D4" s="68" t="s">
        <v>17</v>
      </c>
      <c r="E4" s="68" t="s">
        <v>9</v>
      </c>
      <c r="F4" s="68" t="s">
        <v>10</v>
      </c>
      <c r="G4" s="68" t="s">
        <v>18</v>
      </c>
      <c r="H4" s="68" t="s">
        <v>19</v>
      </c>
      <c r="I4" s="68" t="s">
        <v>39</v>
      </c>
      <c r="J4" s="68" t="s">
        <v>40</v>
      </c>
    </row>
    <row r="5" spans="1:10" ht="17.100000000000001" customHeight="1" x14ac:dyDescent="0.2">
      <c r="A5" s="29" t="s">
        <v>57</v>
      </c>
      <c r="B5" s="71" t="s">
        <v>4</v>
      </c>
      <c r="C5" s="65"/>
      <c r="D5" s="65"/>
      <c r="E5" s="65"/>
      <c r="F5" s="65"/>
      <c r="G5" s="65"/>
      <c r="H5" s="65"/>
      <c r="I5" s="61">
        <v>0</v>
      </c>
      <c r="J5" s="61">
        <v>0</v>
      </c>
    </row>
    <row r="6" spans="1:10" ht="17.100000000000001" customHeight="1" x14ac:dyDescent="0.2">
      <c r="A6" s="30"/>
      <c r="B6" s="72" t="s">
        <v>4</v>
      </c>
      <c r="C6" s="179"/>
      <c r="D6" s="179"/>
      <c r="E6" s="179"/>
      <c r="F6" s="179"/>
      <c r="G6" s="179"/>
      <c r="H6" s="179"/>
      <c r="I6" s="180">
        <f>SUM(I5:J5)</f>
        <v>0</v>
      </c>
      <c r="J6" s="180"/>
    </row>
    <row r="7" spans="1:10" ht="17.100000000000001" customHeight="1" x14ac:dyDescent="0.2">
      <c r="A7" s="73"/>
      <c r="B7" s="72" t="s">
        <v>5</v>
      </c>
      <c r="C7" s="179"/>
      <c r="D7" s="179"/>
      <c r="E7" s="179"/>
      <c r="F7" s="179"/>
      <c r="G7" s="179"/>
      <c r="H7" s="179"/>
      <c r="I7" s="180">
        <f>I6/24</f>
        <v>0</v>
      </c>
      <c r="J7" s="180"/>
    </row>
    <row r="8" spans="1:10" ht="17.100000000000001" customHeight="1" x14ac:dyDescent="0.2">
      <c r="A8" s="74" t="s">
        <v>8</v>
      </c>
      <c r="B8" s="67" t="s">
        <v>20</v>
      </c>
      <c r="C8" s="179"/>
      <c r="D8" s="179"/>
      <c r="E8" s="179"/>
      <c r="F8" s="179"/>
      <c r="G8" s="179"/>
      <c r="H8" s="179"/>
      <c r="I8" s="182">
        <f t="shared" ref="I8" si="0">I7*2</f>
        <v>0</v>
      </c>
      <c r="J8" s="182"/>
    </row>
    <row r="9" spans="1:10" ht="17.100000000000001" customHeight="1" x14ac:dyDescent="0.2">
      <c r="A9" s="183"/>
      <c r="B9" s="66" t="s">
        <v>4</v>
      </c>
      <c r="C9" s="65"/>
      <c r="D9" s="65"/>
      <c r="E9" s="65"/>
      <c r="F9" s="65"/>
      <c r="G9" s="65"/>
      <c r="H9" s="65"/>
      <c r="I9" s="66">
        <v>0</v>
      </c>
      <c r="J9" s="66">
        <v>0</v>
      </c>
    </row>
    <row r="10" spans="1:10" ht="17.100000000000001" customHeight="1" x14ac:dyDescent="0.2">
      <c r="A10" s="184"/>
      <c r="B10" s="66" t="s">
        <v>4</v>
      </c>
      <c r="C10" s="179"/>
      <c r="D10" s="179"/>
      <c r="E10" s="179"/>
      <c r="F10" s="179"/>
      <c r="G10" s="179"/>
      <c r="H10" s="179"/>
      <c r="I10" s="180">
        <v>0</v>
      </c>
      <c r="J10" s="180"/>
    </row>
    <row r="11" spans="1:10" ht="17.100000000000001" customHeight="1" x14ac:dyDescent="0.2">
      <c r="A11" s="61" t="s">
        <v>14</v>
      </c>
      <c r="B11" s="66"/>
      <c r="C11" s="179"/>
      <c r="D11" s="179"/>
      <c r="E11" s="179"/>
      <c r="F11" s="179"/>
      <c r="G11" s="179"/>
      <c r="H11" s="179"/>
      <c r="I11" s="180">
        <v>0</v>
      </c>
      <c r="J11" s="180"/>
    </row>
    <row r="12" spans="1:10" ht="17.100000000000001" customHeight="1" x14ac:dyDescent="0.2">
      <c r="A12" s="70" t="s">
        <v>21</v>
      </c>
      <c r="B12" s="70"/>
      <c r="C12" s="179"/>
      <c r="D12" s="179"/>
      <c r="E12" s="179"/>
      <c r="F12" s="179"/>
      <c r="G12" s="179"/>
      <c r="H12" s="179"/>
      <c r="I12" s="181">
        <v>0</v>
      </c>
      <c r="J12" s="181"/>
    </row>
    <row r="13" spans="1:10" ht="17.100000000000001" customHeight="1" x14ac:dyDescent="0.2">
      <c r="A13" s="177" t="s">
        <v>22</v>
      </c>
      <c r="B13" s="178"/>
      <c r="C13" s="178"/>
      <c r="D13" s="178"/>
    </row>
  </sheetData>
  <mergeCells count="34">
    <mergeCell ref="A1:J1"/>
    <mergeCell ref="A2:J2"/>
    <mergeCell ref="A3:A4"/>
    <mergeCell ref="B3:B4"/>
    <mergeCell ref="C3:D3"/>
    <mergeCell ref="E3:F3"/>
    <mergeCell ref="G3:H3"/>
    <mergeCell ref="I3:J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A9:A10"/>
    <mergeCell ref="C10:D10"/>
    <mergeCell ref="E10:F10"/>
    <mergeCell ref="G10:H10"/>
    <mergeCell ref="I10:J10"/>
    <mergeCell ref="A13:D13"/>
    <mergeCell ref="C11:D11"/>
    <mergeCell ref="E11:F11"/>
    <mergeCell ref="G11:H11"/>
    <mergeCell ref="I11:J11"/>
    <mergeCell ref="C12:D12"/>
    <mergeCell ref="E12:F12"/>
    <mergeCell ref="G12:H12"/>
    <mergeCell ref="I12:J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M18" sqref="M18"/>
    </sheetView>
  </sheetViews>
  <sheetFormatPr defaultRowHeight="14.25" x14ac:dyDescent="0.2"/>
  <cols>
    <col min="1" max="1" width="21" customWidth="1"/>
  </cols>
  <sheetData>
    <row r="1" spans="1:14" ht="21" x14ac:dyDescent="0.35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ht="17.100000000000001" customHeight="1" x14ac:dyDescent="0.2">
      <c r="A2" s="185" t="s">
        <v>54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4" ht="17.100000000000001" customHeight="1" x14ac:dyDescent="0.2">
      <c r="A3" s="186" t="s">
        <v>48</v>
      </c>
      <c r="B3" s="186" t="s">
        <v>2</v>
      </c>
      <c r="C3" s="186" t="s">
        <v>11</v>
      </c>
      <c r="D3" s="186"/>
      <c r="E3" s="186" t="s">
        <v>12</v>
      </c>
      <c r="F3" s="186"/>
      <c r="G3" s="186" t="s">
        <v>13</v>
      </c>
      <c r="H3" s="186"/>
      <c r="I3" s="186" t="s">
        <v>43</v>
      </c>
      <c r="J3" s="186"/>
    </row>
    <row r="4" spans="1:14" ht="17.100000000000001" customHeight="1" x14ac:dyDescent="0.2">
      <c r="A4" s="187"/>
      <c r="B4" s="186"/>
      <c r="C4" s="64" t="s">
        <v>16</v>
      </c>
      <c r="D4" s="64" t="s">
        <v>17</v>
      </c>
      <c r="E4" s="64" t="s">
        <v>9</v>
      </c>
      <c r="F4" s="64" t="s">
        <v>10</v>
      </c>
      <c r="G4" s="64" t="s">
        <v>18</v>
      </c>
      <c r="H4" s="64" t="s">
        <v>19</v>
      </c>
      <c r="I4" s="64" t="s">
        <v>39</v>
      </c>
      <c r="J4" s="64" t="s">
        <v>40</v>
      </c>
    </row>
    <row r="5" spans="1:14" ht="17.100000000000001" customHeight="1" x14ac:dyDescent="0.2">
      <c r="A5" s="29" t="s">
        <v>57</v>
      </c>
      <c r="B5" s="71" t="s">
        <v>4</v>
      </c>
      <c r="C5" s="58"/>
      <c r="D5" s="58"/>
      <c r="E5" s="58"/>
      <c r="F5" s="58"/>
      <c r="G5" s="58"/>
      <c r="H5" s="58"/>
      <c r="I5" s="61">
        <v>0</v>
      </c>
      <c r="J5" s="61">
        <v>0</v>
      </c>
    </row>
    <row r="6" spans="1:14" ht="17.100000000000001" customHeight="1" x14ac:dyDescent="0.2">
      <c r="A6" s="30"/>
      <c r="B6" s="72" t="s">
        <v>4</v>
      </c>
      <c r="C6" s="179"/>
      <c r="D6" s="179"/>
      <c r="E6" s="179"/>
      <c r="F6" s="179"/>
      <c r="G6" s="179"/>
      <c r="H6" s="179"/>
      <c r="I6" s="180">
        <f>SUM(I5:J5)</f>
        <v>0</v>
      </c>
      <c r="J6" s="180"/>
    </row>
    <row r="7" spans="1:14" ht="17.100000000000001" customHeight="1" x14ac:dyDescent="0.2">
      <c r="A7" s="73"/>
      <c r="B7" s="72" t="s">
        <v>5</v>
      </c>
      <c r="C7" s="179"/>
      <c r="D7" s="179"/>
      <c r="E7" s="179"/>
      <c r="F7" s="179"/>
      <c r="G7" s="179"/>
      <c r="H7" s="179"/>
      <c r="I7" s="180">
        <f>I6/24</f>
        <v>0</v>
      </c>
      <c r="J7" s="180"/>
    </row>
    <row r="8" spans="1:14" ht="17.100000000000001" customHeight="1" x14ac:dyDescent="0.2">
      <c r="A8" s="74" t="s">
        <v>8</v>
      </c>
      <c r="B8" s="63" t="s">
        <v>20</v>
      </c>
      <c r="C8" s="179"/>
      <c r="D8" s="179"/>
      <c r="E8" s="179"/>
      <c r="F8" s="179"/>
      <c r="G8" s="179"/>
      <c r="H8" s="179"/>
      <c r="I8" s="182">
        <f t="shared" ref="I8" si="0">I7*2</f>
        <v>0</v>
      </c>
      <c r="J8" s="182"/>
    </row>
    <row r="9" spans="1:14" ht="17.100000000000001" customHeight="1" x14ac:dyDescent="0.2">
      <c r="A9" s="183" t="s">
        <v>0</v>
      </c>
      <c r="B9" s="62" t="s">
        <v>4</v>
      </c>
      <c r="C9" s="58"/>
      <c r="D9" s="58"/>
      <c r="E9" s="58"/>
      <c r="F9" s="58"/>
      <c r="G9" s="58"/>
      <c r="H9" s="58"/>
      <c r="I9" s="62">
        <v>0</v>
      </c>
      <c r="J9" s="62">
        <v>0</v>
      </c>
    </row>
    <row r="10" spans="1:14" ht="17.100000000000001" customHeight="1" x14ac:dyDescent="0.2">
      <c r="A10" s="184"/>
      <c r="B10" s="62" t="s">
        <v>4</v>
      </c>
      <c r="C10" s="179"/>
      <c r="D10" s="179"/>
      <c r="E10" s="179"/>
      <c r="F10" s="179"/>
      <c r="G10" s="179"/>
      <c r="H10" s="179"/>
      <c r="I10" s="180">
        <v>0</v>
      </c>
      <c r="J10" s="180"/>
    </row>
    <row r="11" spans="1:14" ht="17.100000000000001" customHeight="1" x14ac:dyDescent="0.2">
      <c r="A11" s="61" t="s">
        <v>14</v>
      </c>
      <c r="B11" s="62"/>
      <c r="C11" s="179"/>
      <c r="D11" s="179"/>
      <c r="E11" s="179"/>
      <c r="F11" s="179"/>
      <c r="G11" s="179"/>
      <c r="H11" s="179"/>
      <c r="I11" s="180">
        <v>0</v>
      </c>
      <c r="J11" s="180"/>
    </row>
    <row r="12" spans="1:14" ht="17.100000000000001" customHeight="1" x14ac:dyDescent="0.2">
      <c r="A12" s="69" t="s">
        <v>21</v>
      </c>
      <c r="B12" s="69"/>
      <c r="C12" s="179"/>
      <c r="D12" s="179"/>
      <c r="E12" s="179"/>
      <c r="F12" s="179"/>
      <c r="G12" s="179"/>
      <c r="H12" s="179"/>
      <c r="I12" s="181">
        <v>0</v>
      </c>
      <c r="J12" s="181"/>
    </row>
    <row r="13" spans="1:14" ht="17.100000000000001" customHeight="1" x14ac:dyDescent="0.2">
      <c r="A13" s="177" t="s">
        <v>22</v>
      </c>
      <c r="B13" s="178"/>
      <c r="C13" s="178"/>
      <c r="D13" s="178"/>
    </row>
    <row r="15" spans="1:14" x14ac:dyDescent="0.2">
      <c r="N15" t="s">
        <v>49</v>
      </c>
    </row>
  </sheetData>
  <mergeCells count="34">
    <mergeCell ref="A2:J2"/>
    <mergeCell ref="B3:B4"/>
    <mergeCell ref="C3:D3"/>
    <mergeCell ref="E3:F3"/>
    <mergeCell ref="A1:J1"/>
    <mergeCell ref="G3:H3"/>
    <mergeCell ref="A3:A4"/>
    <mergeCell ref="I12:J12"/>
    <mergeCell ref="I10:J10"/>
    <mergeCell ref="I3:J3"/>
    <mergeCell ref="I6:J6"/>
    <mergeCell ref="I7:J7"/>
    <mergeCell ref="I8:J8"/>
    <mergeCell ref="G8:H8"/>
    <mergeCell ref="C7:D7"/>
    <mergeCell ref="E7:F7"/>
    <mergeCell ref="G7:H7"/>
    <mergeCell ref="I11:J11"/>
    <mergeCell ref="C6:D6"/>
    <mergeCell ref="E6:F6"/>
    <mergeCell ref="G6:H6"/>
    <mergeCell ref="A13:D13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A9:A10"/>
    <mergeCell ref="C8:D8"/>
    <mergeCell ref="E8:F8"/>
  </mergeCells>
  <pageMargins left="0.7" right="0.26" top="0.22" bottom="0.18" header="0.15" footer="0.16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B1" workbookViewId="0">
      <selection activeCell="F5" sqref="F5"/>
    </sheetView>
  </sheetViews>
  <sheetFormatPr defaultRowHeight="14.25" x14ac:dyDescent="0.2"/>
  <cols>
    <col min="1" max="1" width="40.625" customWidth="1"/>
    <col min="2" max="2" width="15.625" customWidth="1"/>
    <col min="3" max="5" width="20.625" hidden="1" customWidth="1"/>
    <col min="6" max="8" width="20.625" customWidth="1"/>
  </cols>
  <sheetData>
    <row r="1" spans="1:8" ht="21" x14ac:dyDescent="0.35">
      <c r="A1" s="144" t="s">
        <v>56</v>
      </c>
      <c r="B1" s="144"/>
      <c r="C1" s="144"/>
      <c r="D1" s="144"/>
      <c r="E1" s="144"/>
      <c r="F1" s="144"/>
      <c r="G1" s="144"/>
      <c r="H1" s="144"/>
    </row>
    <row r="2" spans="1:8" ht="15.95" customHeight="1" x14ac:dyDescent="0.2">
      <c r="A2" s="204" t="s">
        <v>53</v>
      </c>
      <c r="B2" s="204"/>
      <c r="C2" s="204"/>
      <c r="D2" s="204"/>
      <c r="E2" s="204"/>
      <c r="F2" s="204"/>
      <c r="G2" s="204"/>
      <c r="H2" s="204"/>
    </row>
    <row r="3" spans="1:8" ht="15.95" customHeight="1" x14ac:dyDescent="0.2">
      <c r="A3" s="174" t="s">
        <v>48</v>
      </c>
      <c r="B3" s="174" t="s">
        <v>2</v>
      </c>
      <c r="C3" s="174" t="s">
        <v>43</v>
      </c>
      <c r="D3" s="195"/>
      <c r="E3" s="196"/>
      <c r="F3" s="174" t="s">
        <v>84</v>
      </c>
      <c r="G3" s="195"/>
      <c r="H3" s="196"/>
    </row>
    <row r="4" spans="1:8" ht="15.95" customHeight="1" x14ac:dyDescent="0.2">
      <c r="A4" s="174"/>
      <c r="B4" s="174"/>
      <c r="C4" s="20" t="s">
        <v>39</v>
      </c>
      <c r="D4" s="20" t="s">
        <v>40</v>
      </c>
      <c r="E4" s="20" t="s">
        <v>41</v>
      </c>
      <c r="F4" s="20" t="s">
        <v>79</v>
      </c>
      <c r="G4" s="20" t="s">
        <v>80</v>
      </c>
      <c r="H4" s="20" t="s">
        <v>83</v>
      </c>
    </row>
    <row r="5" spans="1:8" ht="15.95" customHeight="1" x14ac:dyDescent="0.2">
      <c r="A5" s="29" t="s">
        <v>57</v>
      </c>
      <c r="B5" s="25" t="s">
        <v>4</v>
      </c>
      <c r="C5" s="48">
        <v>35</v>
      </c>
      <c r="D5" s="48">
        <v>30</v>
      </c>
      <c r="E5" s="48">
        <v>18</v>
      </c>
      <c r="F5" s="60"/>
      <c r="G5" s="60"/>
      <c r="H5" s="60"/>
    </row>
    <row r="6" spans="1:8" ht="15.95" customHeight="1" x14ac:dyDescent="0.2">
      <c r="A6" s="27"/>
      <c r="B6" s="25" t="s">
        <v>4</v>
      </c>
      <c r="C6" s="197">
        <f>SUM(C5:E5)</f>
        <v>83</v>
      </c>
      <c r="D6" s="198"/>
      <c r="E6" s="199"/>
      <c r="F6" s="197">
        <f>SUM(F5:H5)</f>
        <v>0</v>
      </c>
      <c r="G6" s="198"/>
      <c r="H6" s="199"/>
    </row>
    <row r="7" spans="1:8" ht="15.95" customHeight="1" x14ac:dyDescent="0.2">
      <c r="A7" s="28"/>
      <c r="B7" s="25" t="s">
        <v>5</v>
      </c>
      <c r="C7" s="200">
        <f>C6/24</f>
        <v>3.4583333333333335</v>
      </c>
      <c r="D7" s="201"/>
      <c r="E7" s="202"/>
      <c r="F7" s="200">
        <f>F6/8</f>
        <v>0</v>
      </c>
      <c r="G7" s="201"/>
      <c r="H7" s="202"/>
    </row>
    <row r="8" spans="1:8" s="4" customFormat="1" ht="15.95" customHeight="1" x14ac:dyDescent="0.2">
      <c r="A8" s="89" t="s">
        <v>8</v>
      </c>
      <c r="B8" s="88" t="s">
        <v>50</v>
      </c>
      <c r="C8" s="192">
        <f>2*C7</f>
        <v>6.916666666666667</v>
      </c>
      <c r="D8" s="193"/>
      <c r="E8" s="194"/>
      <c r="F8" s="192">
        <f>2*F7</f>
        <v>0</v>
      </c>
      <c r="G8" s="193"/>
      <c r="H8" s="194"/>
    </row>
    <row r="9" spans="1:8" ht="15.95" customHeight="1" x14ac:dyDescent="0.2">
      <c r="A9" s="205" t="s">
        <v>0</v>
      </c>
      <c r="B9" s="25" t="s">
        <v>4</v>
      </c>
      <c r="C9" s="31">
        <f>C5</f>
        <v>35</v>
      </c>
      <c r="D9" s="31">
        <f t="shared" ref="D9:E9" si="0">D5</f>
        <v>30</v>
      </c>
      <c r="E9" s="31">
        <f t="shared" si="0"/>
        <v>18</v>
      </c>
      <c r="F9" s="90">
        <f>F5</f>
        <v>0</v>
      </c>
      <c r="G9" s="90">
        <f t="shared" ref="G9:H9" si="1">G5</f>
        <v>0</v>
      </c>
      <c r="H9" s="90">
        <f t="shared" si="1"/>
        <v>0</v>
      </c>
    </row>
    <row r="10" spans="1:8" ht="15.95" customHeight="1" x14ac:dyDescent="0.2">
      <c r="A10" s="206"/>
      <c r="B10" s="25" t="s">
        <v>4</v>
      </c>
      <c r="C10" s="189">
        <f>C9+D9+E9</f>
        <v>83</v>
      </c>
      <c r="D10" s="190"/>
      <c r="E10" s="191"/>
      <c r="F10" s="189">
        <f>F9+G9+H9</f>
        <v>0</v>
      </c>
      <c r="G10" s="190"/>
      <c r="H10" s="191"/>
    </row>
    <row r="11" spans="1:8" ht="15.95" customHeight="1" x14ac:dyDescent="0.2">
      <c r="A11" s="25" t="s">
        <v>14</v>
      </c>
      <c r="B11" s="25"/>
      <c r="C11" s="203">
        <f>C7</f>
        <v>3.4583333333333335</v>
      </c>
      <c r="D11" s="203"/>
      <c r="E11" s="203"/>
      <c r="F11" s="203">
        <f>F7</f>
        <v>0</v>
      </c>
      <c r="G11" s="203"/>
      <c r="H11" s="203"/>
    </row>
    <row r="12" spans="1:8" ht="15.95" customHeight="1" x14ac:dyDescent="0.2">
      <c r="A12" s="26" t="s">
        <v>15</v>
      </c>
      <c r="B12" s="26"/>
      <c r="C12" s="188">
        <f>C8</f>
        <v>6.916666666666667</v>
      </c>
      <c r="D12" s="188"/>
      <c r="E12" s="188"/>
      <c r="F12" s="188">
        <f>F8</f>
        <v>0</v>
      </c>
      <c r="G12" s="188"/>
      <c r="H12" s="188"/>
    </row>
  </sheetData>
  <mergeCells count="19">
    <mergeCell ref="A1:H1"/>
    <mergeCell ref="A2:H2"/>
    <mergeCell ref="A9:A10"/>
    <mergeCell ref="C10:E10"/>
    <mergeCell ref="C11:E11"/>
    <mergeCell ref="A3:A4"/>
    <mergeCell ref="B3:B4"/>
    <mergeCell ref="F12:H12"/>
    <mergeCell ref="F10:H10"/>
    <mergeCell ref="F8:H8"/>
    <mergeCell ref="C12:E12"/>
    <mergeCell ref="C3:E3"/>
    <mergeCell ref="C6:E6"/>
    <mergeCell ref="C7:E7"/>
    <mergeCell ref="C8:E8"/>
    <mergeCell ref="F3:H3"/>
    <mergeCell ref="F6:H6"/>
    <mergeCell ref="F7:H7"/>
    <mergeCell ref="F11:H11"/>
  </mergeCells>
  <pageMargins left="0.16" right="0.16" top="0.17" bottom="0.16" header="0.3" footer="0.16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B1" zoomScaleNormal="100" zoomScalePageLayoutView="130" workbookViewId="0">
      <selection activeCell="G18" sqref="G18"/>
    </sheetView>
  </sheetViews>
  <sheetFormatPr defaultRowHeight="18" x14ac:dyDescent="0.25"/>
  <cols>
    <col min="1" max="1" width="40.625" style="2" customWidth="1"/>
    <col min="2" max="2" width="15.625" style="2" customWidth="1"/>
    <col min="3" max="5" width="20.625" style="2" hidden="1" customWidth="1"/>
    <col min="6" max="8" width="20.625" style="2" customWidth="1"/>
    <col min="9" max="16384" width="9" style="2"/>
  </cols>
  <sheetData>
    <row r="1" spans="1:8" customFormat="1" ht="21" x14ac:dyDescent="0.35">
      <c r="A1" s="144" t="s">
        <v>56</v>
      </c>
      <c r="B1" s="144"/>
      <c r="C1" s="144"/>
      <c r="D1" s="144"/>
      <c r="E1" s="144"/>
      <c r="F1" s="144"/>
      <c r="G1" s="144"/>
      <c r="H1" s="144"/>
    </row>
    <row r="2" spans="1:8" customFormat="1" ht="15.95" customHeight="1" x14ac:dyDescent="0.2">
      <c r="A2" s="204" t="s">
        <v>52</v>
      </c>
      <c r="B2" s="204"/>
      <c r="C2" s="204"/>
      <c r="D2" s="204"/>
      <c r="E2" s="204"/>
      <c r="F2" s="204"/>
      <c r="G2" s="204"/>
      <c r="H2" s="204"/>
    </row>
    <row r="3" spans="1:8" customFormat="1" ht="15.95" customHeight="1" x14ac:dyDescent="0.2">
      <c r="A3" s="174" t="s">
        <v>48</v>
      </c>
      <c r="B3" s="174" t="s">
        <v>2</v>
      </c>
      <c r="C3" s="174" t="s">
        <v>43</v>
      </c>
      <c r="D3" s="195"/>
      <c r="E3" s="196"/>
      <c r="F3" s="174" t="s">
        <v>84</v>
      </c>
      <c r="G3" s="195"/>
      <c r="H3" s="196"/>
    </row>
    <row r="4" spans="1:8" customFormat="1" ht="15.95" customHeight="1" x14ac:dyDescent="0.2">
      <c r="A4" s="174"/>
      <c r="B4" s="174"/>
      <c r="C4" s="20" t="s">
        <v>39</v>
      </c>
      <c r="D4" s="20" t="s">
        <v>40</v>
      </c>
      <c r="E4" s="20" t="s">
        <v>41</v>
      </c>
      <c r="F4" s="20" t="s">
        <v>79</v>
      </c>
      <c r="G4" s="20" t="s">
        <v>80</v>
      </c>
      <c r="H4" s="20" t="s">
        <v>83</v>
      </c>
    </row>
    <row r="5" spans="1:8" customFormat="1" ht="15.95" customHeight="1" x14ac:dyDescent="0.2">
      <c r="A5" s="29" t="s">
        <v>57</v>
      </c>
      <c r="B5" s="60" t="s">
        <v>4</v>
      </c>
      <c r="C5" s="60">
        <v>45</v>
      </c>
      <c r="D5" s="60">
        <v>67</v>
      </c>
      <c r="E5" s="60">
        <v>30</v>
      </c>
      <c r="F5" s="60">
        <v>36</v>
      </c>
      <c r="G5" s="60"/>
      <c r="H5" s="60"/>
    </row>
    <row r="6" spans="1:8" customFormat="1" ht="15.95" customHeight="1" x14ac:dyDescent="0.2">
      <c r="A6" s="27"/>
      <c r="B6" s="60" t="s">
        <v>4</v>
      </c>
      <c r="C6" s="197">
        <f>SUM(C5:E5)</f>
        <v>142</v>
      </c>
      <c r="D6" s="198"/>
      <c r="E6" s="199"/>
      <c r="F6" s="197">
        <f>SUM(F5:H5)</f>
        <v>36</v>
      </c>
      <c r="G6" s="198"/>
      <c r="H6" s="199"/>
    </row>
    <row r="7" spans="1:8" customFormat="1" ht="15.95" customHeight="1" x14ac:dyDescent="0.2">
      <c r="A7" s="28"/>
      <c r="B7" s="60" t="s">
        <v>5</v>
      </c>
      <c r="C7" s="200">
        <f>C6/24</f>
        <v>5.916666666666667</v>
      </c>
      <c r="D7" s="201"/>
      <c r="E7" s="202"/>
      <c r="F7" s="200">
        <f>F6/8</f>
        <v>4.5</v>
      </c>
      <c r="G7" s="201"/>
      <c r="H7" s="202"/>
    </row>
    <row r="8" spans="1:8" s="4" customFormat="1" ht="15.95" customHeight="1" x14ac:dyDescent="0.2">
      <c r="A8" s="89" t="s">
        <v>8</v>
      </c>
      <c r="B8" s="88" t="s">
        <v>50</v>
      </c>
      <c r="C8" s="192">
        <f>2*C7</f>
        <v>11.833333333333334</v>
      </c>
      <c r="D8" s="193"/>
      <c r="E8" s="194"/>
      <c r="F8" s="192">
        <f>2*F7</f>
        <v>9</v>
      </c>
      <c r="G8" s="193"/>
      <c r="H8" s="194"/>
    </row>
    <row r="9" spans="1:8" customFormat="1" ht="15.95" customHeight="1" x14ac:dyDescent="0.2">
      <c r="A9" s="205" t="s">
        <v>0</v>
      </c>
      <c r="B9" s="60" t="s">
        <v>4</v>
      </c>
      <c r="C9" s="81">
        <f>C5</f>
        <v>45</v>
      </c>
      <c r="D9" s="81">
        <f t="shared" ref="D9:E9" si="0">D5</f>
        <v>67</v>
      </c>
      <c r="E9" s="81">
        <f t="shared" si="0"/>
        <v>30</v>
      </c>
      <c r="F9" s="81">
        <f>F5</f>
        <v>36</v>
      </c>
      <c r="G9" s="81">
        <f t="shared" ref="G9:H9" si="1">G5</f>
        <v>0</v>
      </c>
      <c r="H9" s="81">
        <f t="shared" si="1"/>
        <v>0</v>
      </c>
    </row>
    <row r="10" spans="1:8" customFormat="1" ht="15.95" customHeight="1" x14ac:dyDescent="0.2">
      <c r="A10" s="206"/>
      <c r="B10" s="60" t="s">
        <v>4</v>
      </c>
      <c r="C10" s="189">
        <f>C9+D9+E9</f>
        <v>142</v>
      </c>
      <c r="D10" s="190"/>
      <c r="E10" s="191"/>
      <c r="F10" s="189">
        <f>F9+G9+H9</f>
        <v>36</v>
      </c>
      <c r="G10" s="190"/>
      <c r="H10" s="191"/>
    </row>
    <row r="11" spans="1:8" customFormat="1" ht="15.95" customHeight="1" x14ac:dyDescent="0.2">
      <c r="A11" s="60" t="s">
        <v>14</v>
      </c>
      <c r="B11" s="60"/>
      <c r="C11" s="203">
        <f>C7</f>
        <v>5.916666666666667</v>
      </c>
      <c r="D11" s="203"/>
      <c r="E11" s="203"/>
      <c r="F11" s="203">
        <f>F7</f>
        <v>4.5</v>
      </c>
      <c r="G11" s="203"/>
      <c r="H11" s="203"/>
    </row>
    <row r="12" spans="1:8" customFormat="1" ht="15.95" customHeight="1" x14ac:dyDescent="0.2">
      <c r="A12" s="26" t="s">
        <v>15</v>
      </c>
      <c r="B12" s="26"/>
      <c r="C12" s="188">
        <f>C8</f>
        <v>11.833333333333334</v>
      </c>
      <c r="D12" s="188"/>
      <c r="E12" s="188"/>
      <c r="F12" s="188">
        <f>F8</f>
        <v>9</v>
      </c>
      <c r="G12" s="188"/>
      <c r="H12" s="188"/>
    </row>
    <row r="13" spans="1:8" customFormat="1" ht="14.25" x14ac:dyDescent="0.2"/>
  </sheetData>
  <mergeCells count="19">
    <mergeCell ref="F3:H3"/>
    <mergeCell ref="F6:H6"/>
    <mergeCell ref="F7:H7"/>
    <mergeCell ref="F10:H10"/>
    <mergeCell ref="A1:H1"/>
    <mergeCell ref="A2:H2"/>
    <mergeCell ref="A9:A10"/>
    <mergeCell ref="A3:A4"/>
    <mergeCell ref="B3:B4"/>
    <mergeCell ref="C3:E3"/>
    <mergeCell ref="C6:E6"/>
    <mergeCell ref="C7:E7"/>
    <mergeCell ref="F12:H12"/>
    <mergeCell ref="C12:E12"/>
    <mergeCell ref="F8:H8"/>
    <mergeCell ref="C8:E8"/>
    <mergeCell ref="C10:E10"/>
    <mergeCell ref="F11:H11"/>
    <mergeCell ref="C11:E11"/>
  </mergeCells>
  <pageMargins left="0.7" right="0.7" top="0.14000000000000001" bottom="0.16" header="0.16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สรุป</vt:lpstr>
      <vt:lpstr>ปกติ ตรี</vt:lpstr>
      <vt:lpstr>พิเศษ ตรี</vt:lpstr>
      <vt:lpstr>ปกติ โท</vt:lpstr>
      <vt:lpstr>ปกติ เอก</vt:lpstr>
      <vt:lpstr>พิเศษ โท</vt:lpstr>
      <vt:lpstr>พิเศษ เอก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2018-02-12T01:49:16Z</cp:lastPrinted>
  <dcterms:created xsi:type="dcterms:W3CDTF">2014-04-28T10:54:53Z</dcterms:created>
  <dcterms:modified xsi:type="dcterms:W3CDTF">2018-02-12T01:49:32Z</dcterms:modified>
</cp:coreProperties>
</file>